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5" windowWidth="14400" windowHeight="12735" activeTab="0"/>
  </bookViews>
  <sheets>
    <sheet name="世帯主（契約者）" sheetId="1" r:id="rId1"/>
    <sheet name="配偶者" sheetId="2" r:id="rId2"/>
    <sheet name="子供１" sheetId="3" r:id="rId3"/>
    <sheet name="子供２" sheetId="4" r:id="rId4"/>
    <sheet name="子供３" sheetId="5" r:id="rId5"/>
    <sheet name="同居人１" sheetId="6" r:id="rId6"/>
    <sheet name="同居人２" sheetId="7" r:id="rId7"/>
    <sheet name="要配慮者収入シート" sheetId="8" r:id="rId8"/>
  </sheets>
  <externalReferences>
    <externalReference r:id="rId11"/>
  </externalReferences>
  <definedNames>
    <definedName name="area" localSheetId="7">'要配慮者収入シート'!$I$158</definedName>
    <definedName name="Ａ様式">'[1]A様式'!$B$8:$AH$357</definedName>
    <definedName name="_xlnm.Print_Area" localSheetId="2">'子供１'!$B$1:$Q$100</definedName>
    <definedName name="_xlnm.Print_Area" localSheetId="3">'子供２'!$B$1:$Q$100</definedName>
    <definedName name="_xlnm.Print_Area" localSheetId="4">'子供３'!$B$1:$Q$100</definedName>
    <definedName name="_xlnm.Print_Area" localSheetId="0">'世帯主（契約者）'!$B$1:$Q$100</definedName>
    <definedName name="_xlnm.Print_Area" localSheetId="5">'同居人１'!$B$1:$Q$100</definedName>
    <definedName name="_xlnm.Print_Area" localSheetId="6">'同居人２'!$B$1:$Q$100</definedName>
    <definedName name="_xlnm.Print_Area" localSheetId="1">'配偶者'!$B$1:$Q$100</definedName>
    <definedName name="_xlnm.Print_Area" localSheetId="7">'要配慮者収入シート'!$A$1:$L$55</definedName>
  </definedNames>
  <calcPr fullCalcOnLoad="1"/>
</workbook>
</file>

<file path=xl/comments8.xml><?xml version="1.0" encoding="utf-8"?>
<comments xmlns="http://schemas.openxmlformats.org/spreadsheetml/2006/main">
  <authors>
    <author>URLK</author>
  </authors>
  <commentList>
    <comment ref="K45" authorId="0">
      <text>
        <r>
          <rPr>
            <b/>
            <sz val="9"/>
            <rFont val="ＭＳ Ｐゴシック"/>
            <family val="3"/>
          </rPr>
          <t>市区町村まで入力して下さい</t>
        </r>
      </text>
    </comment>
    <comment ref="C44" authorId="0">
      <text>
        <r>
          <rPr>
            <b/>
            <sz val="9"/>
            <rFont val="ＭＳ Ｐゴシック"/>
            <family val="3"/>
          </rPr>
          <t>添付シート
世帯主（契約者）に</t>
        </r>
        <r>
          <rPr>
            <sz val="9"/>
            <rFont val="ＭＳ Ｐゴシック"/>
            <family val="3"/>
          </rPr>
          <t xml:space="preserve">
</t>
        </r>
        <r>
          <rPr>
            <b/>
            <sz val="9"/>
            <rFont val="ＭＳ Ｐゴシック"/>
            <family val="3"/>
          </rPr>
          <t>入力して下さい</t>
        </r>
      </text>
    </comment>
    <comment ref="C45" authorId="0">
      <text>
        <r>
          <rPr>
            <b/>
            <sz val="9"/>
            <rFont val="ＭＳ Ｐゴシック"/>
            <family val="3"/>
          </rPr>
          <t>添付シート
配偶者に
入力して下さい</t>
        </r>
      </text>
    </comment>
    <comment ref="C46" authorId="0">
      <text>
        <r>
          <rPr>
            <b/>
            <sz val="9"/>
            <rFont val="ＭＳ Ｐゴシック"/>
            <family val="3"/>
          </rPr>
          <t>添付シート
子供１に
入力して下さい</t>
        </r>
      </text>
    </comment>
    <comment ref="C47" authorId="0">
      <text>
        <r>
          <rPr>
            <b/>
            <sz val="9"/>
            <rFont val="ＭＳ Ｐゴシック"/>
            <family val="3"/>
          </rPr>
          <t>添付シート
子供２に
入力して下さい</t>
        </r>
        <r>
          <rPr>
            <sz val="9"/>
            <rFont val="ＭＳ Ｐゴシック"/>
            <family val="3"/>
          </rPr>
          <t xml:space="preserve">
</t>
        </r>
      </text>
    </comment>
    <comment ref="C48" authorId="0">
      <text>
        <r>
          <rPr>
            <b/>
            <sz val="9"/>
            <rFont val="ＭＳ Ｐゴシック"/>
            <family val="3"/>
          </rPr>
          <t>添付シート
子供３に
入力して下さい</t>
        </r>
      </text>
    </comment>
    <comment ref="C49" authorId="0">
      <text>
        <r>
          <rPr>
            <b/>
            <sz val="9"/>
            <rFont val="ＭＳ Ｐゴシック"/>
            <family val="3"/>
          </rPr>
          <t>添付シート
同居人１に
入力して下さい</t>
        </r>
      </text>
    </comment>
    <comment ref="C50" authorId="0">
      <text>
        <r>
          <rPr>
            <b/>
            <sz val="9"/>
            <rFont val="ＭＳ Ｐゴシック"/>
            <family val="3"/>
          </rPr>
          <t>添付シート
同居人２に
入力して下さい</t>
        </r>
      </text>
    </comment>
  </commentList>
</comments>
</file>

<file path=xl/sharedStrings.xml><?xml version="1.0" encoding="utf-8"?>
<sst xmlns="http://schemas.openxmlformats.org/spreadsheetml/2006/main" count="1527" uniqueCount="415">
  <si>
    <t>円</t>
  </si>
  <si>
    <t>年間所得金額計算シート</t>
  </si>
  <si>
    <t>（Ａ+B+C）</t>
  </si>
  <si>
    <t>４．年間所得金額</t>
  </si>
  <si>
    <t>その他の所得による年間所得金額（Ｃ）</t>
  </si>
  <si>
    <t>事業を始めた翌月からの所得金額により計算した額</t>
  </si>
  <si>
    <t>前年1月2日以後に
現在の事業を始めた場合</t>
  </si>
  <si>
    <t>②</t>
  </si>
  <si>
    <t>前年分の年間所得金額</t>
  </si>
  <si>
    <t>前年1月1日以前から引き続き同じ事業をしている場合</t>
  </si>
  <si>
    <t>①</t>
  </si>
  <si>
    <t>年間総収入金額</t>
  </si>
  <si>
    <t>年間総収入金額の計算のしかた</t>
  </si>
  <si>
    <t>開業の時期</t>
  </si>
  <si>
    <r>
      <t>（１）下表により、開業等の時期に応じ、</t>
    </r>
    <r>
      <rPr>
        <sz val="11"/>
        <color indexed="10"/>
        <rFont val="HG丸ｺﾞｼｯｸM-PRO"/>
        <family val="3"/>
      </rPr>
      <t>年間総収入金額（＝年間所得金額</t>
    </r>
    <r>
      <rPr>
        <sz val="11"/>
        <color indexed="8"/>
        <rFont val="HG丸ｺﾞｼｯｸM-PRO"/>
        <family val="3"/>
      </rPr>
      <t>）を計算。</t>
    </r>
  </si>
  <si>
    <t>３．その他の所得による年間所得金額</t>
  </si>
  <si>
    <t>年金所得による年間所得金額（Ｂ）</t>
  </si>
  <si>
    <t>年間総収入金額×0.95－1,555,000円＝年間年金所得金額</t>
  </si>
  <si>
    <t>7,700,000円以上</t>
  </si>
  <si>
    <t>年間総収入金額×0.85－785,000円＝年間年金所得金額</t>
  </si>
  <si>
    <t>4,100,000円以上</t>
  </si>
  <si>
    <t>年間総収入金額×0.75－375,000円＝年間年金所得金額</t>
  </si>
  <si>
    <t>1,300,000円以上</t>
  </si>
  <si>
    <t>年間総収入金額－700,000円＝年間年金所得金額</t>
  </si>
  <si>
    <t>700,001円以上</t>
  </si>
  <si>
    <t>年間給与所得金額＝○</t>
  </si>
  <si>
    <t>700,000円以下</t>
  </si>
  <si>
    <t>64歳以下</t>
  </si>
  <si>
    <t>年間総収入金額×0.95－1,555,000円＝年間年金所得金額</t>
  </si>
  <si>
    <t>年間総収入金額×0.85－785,000円＝年間年金所得金額</t>
  </si>
  <si>
    <t>年間総収入金額×0.75－375,000円＝年間年金所得金額</t>
  </si>
  <si>
    <t>3,300,000円以上</t>
  </si>
  <si>
    <t>年間総収入金額－1,200,000円＝年間年金所得金額</t>
  </si>
  <si>
    <t>1,200,001円以上</t>
  </si>
  <si>
    <t>65歳以上</t>
  </si>
  <si>
    <t>年間年金所得金額</t>
  </si>
  <si>
    <t>年間総収入金額の区分</t>
  </si>
  <si>
    <t>年齢区分</t>
  </si>
  <si>
    <t>（２）次に、「年齢区分」及び「１で計算した年間総収入金額」の区分に応じて、年間年金所得金額を計算。</t>
  </si>
  <si>
    <t>歳</t>
  </si>
  <si>
    <t>年齢</t>
  </si>
  <si>
    <t>年間総収入額</t>
  </si>
  <si>
    <t>※2種類以上の課税対象年金を受給している場合は、その合計支払年金額</t>
  </si>
  <si>
    <t>（年金額の改定があった場合は、改定通知書の支払年金額）</t>
  </si>
  <si>
    <t>年金証書の支払年金額。</t>
  </si>
  <si>
    <t>年金を受給してから1年に満たない場合</t>
  </si>
  <si>
    <t>前年分の支払年金額。</t>
  </si>
  <si>
    <t>1年以上引き続き年金を受給している場合</t>
  </si>
  <si>
    <t>年金の受給期間</t>
  </si>
  <si>
    <t>（１）下表により、年金の受給期間に応じ、年間総収入金額を計算。</t>
  </si>
  <si>
    <t>２．年金所得による年間所得金額</t>
  </si>
  <si>
    <t>給与所得による年間所得金額（Ａ）</t>
  </si>
  <si>
    <t>年間総収入金額×0.95－1,700,000円＝年間給与所得金額</t>
  </si>
  <si>
    <t>10,000,000円以上</t>
  </si>
  <si>
    <t>年間総収入金額×0.9－1,200,000円＝年間給与所得金額</t>
  </si>
  <si>
    <t>10,000,000円未満</t>
  </si>
  <si>
    <t>6,600,000円以上</t>
  </si>
  <si>
    <t>AX0.8－540,000円＝年間給与所得金額</t>
  </si>
  <si>
    <t>6,600,000円未満</t>
  </si>
  <si>
    <t>3,604,000円以上</t>
  </si>
  <si>
    <t>AX0.7－180,000円＝年間給与所得金額</t>
  </si>
  <si>
    <t>3,604,000円未満</t>
  </si>
  <si>
    <t>1,804,000円以上</t>
  </si>
  <si>
    <t>AX0.6＝年間給与所得金額</t>
  </si>
  <si>
    <t>年間総収入金額を4000で割り、その答えの1円未満を切り捨てた後に4000を掛け戻して計算した額を、右のAに当てはめて下さい。</t>
  </si>
  <si>
    <t>1,804,000円未満</t>
  </si>
  <si>
    <t>1,628,000円以上</t>
  </si>
  <si>
    <t>年間給与所得金額＝974,000円</t>
  </si>
  <si>
    <t>1,628,000円未満</t>
  </si>
  <si>
    <t>1,624,000円以上</t>
  </si>
  <si>
    <t>年間給与所得金額＝972,000円</t>
  </si>
  <si>
    <t>1,624,000円未満</t>
  </si>
  <si>
    <t>1,622,000円以上</t>
  </si>
  <si>
    <t>年間給与所得金額＝970,000円</t>
  </si>
  <si>
    <t>1,622,000円未満</t>
  </si>
  <si>
    <t>1,620,000円以上</t>
  </si>
  <si>
    <t>年間給与所得金額＝969,000円</t>
  </si>
  <si>
    <t>1,620,000円未満</t>
  </si>
  <si>
    <t>1,619,000円以上</t>
  </si>
  <si>
    <t>年間総収入金額－650,000円＝年間給与所得金額</t>
  </si>
  <si>
    <t>1,619,000円未満</t>
  </si>
  <si>
    <t>651,000円以上</t>
  </si>
  <si>
    <t>651,000円未満</t>
  </si>
  <si>
    <t>年間給与所得金額</t>
  </si>
  <si>
    <t>-</t>
  </si>
  <si>
    <t>A*</t>
  </si>
  <si>
    <t>A</t>
  </si>
  <si>
    <t>未満</t>
  </si>
  <si>
    <t>以上</t>
  </si>
  <si>
    <t>（２）次に、（１）で計算した年間総収入金額の区分に応じて、年間給与所得金額を計算。</t>
  </si>
  <si>
    <t>=</t>
  </si>
  <si>
    <t>×</t>
  </si>
  <si>
    <t>雇用条件にもとづき支給が
予定されている1カ月分の給与</t>
  </si>
  <si>
    <t>次により計算した金額</t>
  </si>
  <si>
    <t>現在の勤務先に就職してからまだ給与（1カ月分）を受けていない場合</t>
  </si>
  <si>
    <t>④</t>
  </si>
  <si>
    <t>ヶ月</t>
  </si>
  <si>
    <t>勤務した翌月から申込み月の前月までの月数</t>
  </si>
  <si>
    <t>＝</t>
  </si>
  <si>
    <t>＋</t>
  </si>
  <si>
    <t>－</t>
  </si>
  <si>
    <t>賞与</t>
  </si>
  <si>
    <t>勤務した翌月から
申込み月の前月までの総収入金額</t>
  </si>
  <si>
    <t>次により計算した金額</t>
  </si>
  <si>
    <t>現在の勤務先に就職してがら1年に満たない場合</t>
  </si>
  <si>
    <t>③</t>
  </si>
  <si>
    <t>勤務した翌月から12カ月間の総収入金額</t>
  </si>
  <si>
    <t>現在の勤務先に前年1月2日以後に就職し、1年以上勤務している場合</t>
  </si>
  <si>
    <t>（源泉徴収票の支払金額の欄に記載されている額）</t>
  </si>
  <si>
    <t>前年分の年間総収入金額</t>
  </si>
  <si>
    <t>現在の勤務先に前年1月1日以前から引き続き勤務している場合</t>
  </si>
  <si>
    <t>就職時期など</t>
  </si>
  <si>
    <t>（１）下表により、就職時期などに応じ、年間総収入金額を計算。</t>
  </si>
  <si>
    <t>１．給与所得による年間所得金額</t>
  </si>
  <si>
    <t>世帯において所得のある者の氏名</t>
  </si>
  <si>
    <t>対象住戸（部屋番号）</t>
  </si>
  <si>
    <t>対象建物の名称・棟番号</t>
  </si>
  <si>
    <t>障害者控除</t>
  </si>
  <si>
    <t>特定扶養控除</t>
  </si>
  <si>
    <t>扶養親族で、70歳以上の方</t>
  </si>
  <si>
    <t>老人扶養控除</t>
  </si>
  <si>
    <t>控除対象配偶者で、70歳以上の方</t>
  </si>
  <si>
    <t>特別控除</t>
  </si>
  <si>
    <t>控除対象となる方</t>
  </si>
  <si>
    <t>控除の種類</t>
  </si>
  <si>
    <t>世帯主</t>
  </si>
  <si>
    <t>配偶者</t>
  </si>
  <si>
    <t>子供１</t>
  </si>
  <si>
    <t>子供２</t>
  </si>
  <si>
    <t>年間所得金額</t>
  </si>
  <si>
    <t>子供３</t>
  </si>
  <si>
    <t>扶養控除</t>
  </si>
  <si>
    <t>－</t>
  </si>
  <si>
    <t>扶養控除の有無</t>
  </si>
  <si>
    <t>障がい者</t>
  </si>
  <si>
    <t>ハンセン病療養所入居者</t>
  </si>
  <si>
    <t>入居可能かの有無</t>
  </si>
  <si>
    <t>同居人１</t>
  </si>
  <si>
    <t>同居人２</t>
  </si>
  <si>
    <t>同居人２</t>
  </si>
  <si>
    <t xml:space="preserve">都道府県 </t>
  </si>
  <si>
    <t>事業実施可能地域</t>
  </si>
  <si>
    <t>面積（下限）</t>
  </si>
  <si>
    <t xml:space="preserve">高齢者 </t>
  </si>
  <si>
    <t xml:space="preserve">障害者 </t>
  </si>
  <si>
    <t>子育て世帯</t>
  </si>
  <si>
    <t>住まい</t>
  </si>
  <si>
    <t>都道府県</t>
  </si>
  <si>
    <t>市区町村</t>
  </si>
  <si>
    <t>60歳以上</t>
  </si>
  <si>
    <t>子育て</t>
  </si>
  <si>
    <t>東京都江東区</t>
  </si>
  <si>
    <t>東京都豊島区</t>
  </si>
  <si>
    <t>高齢者</t>
  </si>
  <si>
    <t>障害者</t>
  </si>
  <si>
    <t>←該当条件中最小値</t>
  </si>
  <si>
    <t>障がいの有無</t>
  </si>
  <si>
    <t>協議会名</t>
  </si>
  <si>
    <t>月額収入上限</t>
  </si>
  <si>
    <t>入居世帯判定</t>
  </si>
  <si>
    <t>北海道居住支援協議会</t>
  </si>
  <si>
    <t>青森県居住支援協議会</t>
  </si>
  <si>
    <t>岩手県居住支援協議会</t>
  </si>
  <si>
    <t>秋田県建設部建築住宅課</t>
  </si>
  <si>
    <t>山形県居住支援協議会</t>
  </si>
  <si>
    <t>福島県居住支援協議会</t>
  </si>
  <si>
    <t>栃木県住生活支援協議会</t>
  </si>
  <si>
    <t>群馬県居住支援協議会</t>
  </si>
  <si>
    <t>千葉県すまいづくり協議会居住支援部会</t>
  </si>
  <si>
    <t>江東区居住支援協議会</t>
  </si>
  <si>
    <t>神奈川県居住支援協議会</t>
  </si>
  <si>
    <t>新潟県居住支援協議会</t>
  </si>
  <si>
    <t>富山県居住支援協議会</t>
  </si>
  <si>
    <t>石川県あんしん賃貸支援事業等推進連絡会</t>
  </si>
  <si>
    <t>岐阜県居住支援協議会</t>
  </si>
  <si>
    <t>岐阜市安全・快適居住支援協議会</t>
  </si>
  <si>
    <t>静岡県居住支援協議会</t>
  </si>
  <si>
    <t>三重県居住支援連絡会</t>
  </si>
  <si>
    <t>滋賀県居住支援協議会</t>
  </si>
  <si>
    <t>京都府居住支援協議会</t>
  </si>
  <si>
    <t>京都市居住支援協議会</t>
  </si>
  <si>
    <t>兵庫県居住支援協議会</t>
  </si>
  <si>
    <t>広島県居住支援協議会</t>
  </si>
  <si>
    <t>山口県居住支援協議会</t>
  </si>
  <si>
    <t>徳島県居住支援協議会</t>
  </si>
  <si>
    <t>香川県居住支援協議会</t>
  </si>
  <si>
    <t>愛媛県居住支援協議会</t>
  </si>
  <si>
    <t>高知県居住支援協議会</t>
  </si>
  <si>
    <t>福岡県居住支援協議会</t>
  </si>
  <si>
    <t>福岡市居住支援協議会</t>
  </si>
  <si>
    <t>北九州市居住支援協議会</t>
  </si>
  <si>
    <t>佐賀県居住支援協議会</t>
  </si>
  <si>
    <t>長崎県居住支援協議会</t>
  </si>
  <si>
    <t>熊本県居住支援協議会</t>
  </si>
  <si>
    <t>熊本市居住支援協議会</t>
  </si>
  <si>
    <t>宮崎県県土整備部建築住宅課</t>
  </si>
  <si>
    <t>鹿児島県居住支援協議会</t>
  </si>
  <si>
    <t>埼玉県住まい安心支援ネットワーク事務局</t>
  </si>
  <si>
    <t>愛知県居住支援協議会</t>
  </si>
  <si>
    <t>岡山県居住支援協議会</t>
  </si>
  <si>
    <t>協議会名</t>
  </si>
  <si>
    <t>夫と死別、離婚した後婚姻をしていない方又は夫の生死が明らかでない方で、扶養親族のある方</t>
  </si>
  <si>
    <t>夫と死別した後婚姻をしていない方又は夫の生死が明らかでない方で、年間所得金額が500万円以下の方</t>
  </si>
  <si>
    <t>妻と死別、離婚した後婚姻をしていない方又は妻の生死が明らかでない方で、生計を一にする子を扶養し、年間所得金額が500万円以下の方</t>
  </si>
  <si>
    <t>身体障害者手帳の交付を受けている方</t>
  </si>
  <si>
    <t>知的障害者更生相談書等により知的障害者と判定された方</t>
  </si>
  <si>
    <t>身体障害者手帳の交付を受けている方で１級又は２級に該当する方</t>
  </si>
  <si>
    <t>知的障害者更生相談書等により重度の知的障害と判定された方など</t>
  </si>
  <si>
    <t>寡婦（夫）控除</t>
  </si>
  <si>
    <t>同居及び扶養親族控除</t>
  </si>
  <si>
    <t>老人控除対象配偶者控除</t>
  </si>
  <si>
    <t>特別障害者控除</t>
  </si>
  <si>
    <t>世帯主（契約者）</t>
  </si>
  <si>
    <t>（１）下表により、就職時期などに応じ、年間総収入金額を計算。</t>
  </si>
  <si>
    <t>①</t>
  </si>
  <si>
    <t>前年分の年間総収入金額</t>
  </si>
  <si>
    <t>（源泉徴収票の支払金額の欄に記載されている額）</t>
  </si>
  <si>
    <t>②</t>
  </si>
  <si>
    <t>現在の勤務先に前年1月2日以後に就職し、1年以上勤務している場合</t>
  </si>
  <si>
    <t>③</t>
  </si>
  <si>
    <t>現在の勤務先に就職してがら1年に満たない場合</t>
  </si>
  <si>
    <t>次により計算した金額</t>
  </si>
  <si>
    <t>勤務した翌月から
申込み月の前月までの総収入金額</t>
  </si>
  <si>
    <t>賞与</t>
  </si>
  <si>
    <t>－</t>
  </si>
  <si>
    <t>×</t>
  </si>
  <si>
    <t>＋</t>
  </si>
  <si>
    <t>＝</t>
  </si>
  <si>
    <t>④</t>
  </si>
  <si>
    <t>現在の勤務先に就職してからまだ給与（1カ月分）を受けていない場合</t>
  </si>
  <si>
    <t>雇用条件にもとづき支給が
予定されている1カ月分の給与</t>
  </si>
  <si>
    <t>=</t>
  </si>
  <si>
    <t>（２）次に、（１）で計算した年間総収入金額の区分に応じて、年間給与所得金額を計算。</t>
  </si>
  <si>
    <t>年間総収入金額の区分</t>
  </si>
  <si>
    <t>年間給与所得金額</t>
  </si>
  <si>
    <t>A</t>
  </si>
  <si>
    <t>A*</t>
  </si>
  <si>
    <t>-</t>
  </si>
  <si>
    <t>年間給与所得金額</t>
  </si>
  <si>
    <t>年間総収入金額を4000で割り、その答えの1円未満を切り捨てた後に4000を掛け戻して計算した額を、右のAに当てはめて下さい。</t>
  </si>
  <si>
    <t>10,000,000円以上</t>
  </si>
  <si>
    <t>（１）下表により、年金の受給期間に応じ、年間総収入金額を計算。</t>
  </si>
  <si>
    <t>①</t>
  </si>
  <si>
    <t>1年以上引き続き年金を受給している場合</t>
  </si>
  <si>
    <t>前年分の支払年金額。</t>
  </si>
  <si>
    <t>（年金額の改定があった場合は、改定通知書の支払年金額）</t>
  </si>
  <si>
    <t>※2種類以上の課税対象年金を受給している場合は、その合計支払年金額</t>
  </si>
  <si>
    <t>年金を受給してから1年に満たない場合</t>
  </si>
  <si>
    <t>年金証書の支払年金額。</t>
  </si>
  <si>
    <t>（２）次に、「年齢区分」及び「１で計算した年間総収入金額」の区分に応じて、年間年金所得金額を計算。</t>
  </si>
  <si>
    <t>年間総収入金額の区分</t>
  </si>
  <si>
    <t>年間給与所得金額</t>
  </si>
  <si>
    <t>A</t>
  </si>
  <si>
    <t>A*</t>
  </si>
  <si>
    <t>-</t>
  </si>
  <si>
    <t>1,200,000円以下</t>
  </si>
  <si>
    <t>年間年金所得金額＝○</t>
  </si>
  <si>
    <t>3,300,000円未満</t>
  </si>
  <si>
    <t>年間総収入金額－1,200,000円＝年間年金所得金額</t>
  </si>
  <si>
    <t>4,100,000円未満</t>
  </si>
  <si>
    <t>年間総収入金額×0.75－375,000円＝年間年金所得金額</t>
  </si>
  <si>
    <t>7,700,000円未満</t>
  </si>
  <si>
    <t>年間総収入金額×0.85－785,000円＝年間年金所得金額</t>
  </si>
  <si>
    <t>年間総収入金額×0.95－1,555,000円＝年間年金所得金額</t>
  </si>
  <si>
    <t>1,300,000円未満</t>
  </si>
  <si>
    <t>年間総収入金額－700,000円＝年間年金所得金額</t>
  </si>
  <si>
    <r>
      <t>（１）下表により、開業等の時期に応じ、</t>
    </r>
    <r>
      <rPr>
        <sz val="11"/>
        <color indexed="10"/>
        <rFont val="HG丸ｺﾞｼｯｸM-PRO"/>
        <family val="3"/>
      </rPr>
      <t>年間総収入金額（＝年間所得金額</t>
    </r>
    <r>
      <rPr>
        <sz val="11"/>
        <color indexed="8"/>
        <rFont val="HG丸ｺﾞｼｯｸM-PRO"/>
        <family val="3"/>
      </rPr>
      <t>）を計算。</t>
    </r>
  </si>
  <si>
    <t>前年1月1日以前から引き続き同じ事業をしている場合</t>
  </si>
  <si>
    <t>前年分の年間所得金額</t>
  </si>
  <si>
    <t>前年1月2日以後に
現在の事業を始めた場合</t>
  </si>
  <si>
    <t>事業を始めた翌月からの所得金額により計算した額</t>
  </si>
  <si>
    <t>その他の所得による年間所得金額（Ｃ）</t>
  </si>
  <si>
    <t>（Ａ+B+C）</t>
  </si>
  <si>
    <t>同居及び扶養親族控除</t>
  </si>
  <si>
    <t>寡婦（夫）控除</t>
  </si>
  <si>
    <t>老人控除対象配偶者控除</t>
  </si>
  <si>
    <t>年間総収入金額の計算のしかた</t>
  </si>
  <si>
    <t>年間総収入金額</t>
  </si>
  <si>
    <t>÷　12ヵ月　＝</t>
  </si>
  <si>
    <t>／１ヵ月</t>
  </si>
  <si>
    <t>＝</t>
  </si>
  <si>
    <t>世帯主（契約者）</t>
  </si>
  <si>
    <t>同居人２</t>
  </si>
  <si>
    <t>同居人１</t>
  </si>
  <si>
    <t>子供３</t>
  </si>
  <si>
    <t>子供2</t>
  </si>
  <si>
    <t>子供１</t>
  </si>
  <si>
    <t>配偶者</t>
  </si>
  <si>
    <t>特別控除</t>
  </si>
  <si>
    <t>特別控除の有無</t>
  </si>
  <si>
    <t>入居しようとする親族（本人を除く）及び遠隔地扶養親族</t>
  </si>
  <si>
    <t>特別控除</t>
  </si>
  <si>
    <t>扶養親族（配偶者を除く）で、16歳以上23際未満の方</t>
  </si>
  <si>
    <t>世帯年間総収入金額</t>
  </si>
  <si>
    <t>当事業の年間所得金額</t>
  </si>
  <si>
    <t>知的障害者更生相談書等により知的障害者と判定された方</t>
  </si>
  <si>
    <t>戦傷病手帳の交付を受けている方で特別項症から第３項症までに該当する方</t>
  </si>
  <si>
    <t>知的障害者更生相談書等により重度の知的障害と判定された方など</t>
  </si>
  <si>
    <t>精神障害者保健福祉手帳の交付を受けている方で１級に該当する方など</t>
  </si>
  <si>
    <t>障がい者控除</t>
  </si>
  <si>
    <t>ハンセン病療養所入居者で常に就床を要し、複雑な介護を要する方など</t>
  </si>
  <si>
    <t>北海道</t>
  </si>
  <si>
    <t>青森県</t>
  </si>
  <si>
    <t>岩手県</t>
  </si>
  <si>
    <t>秋田県</t>
  </si>
  <si>
    <t>山形県</t>
  </si>
  <si>
    <t>都道府県を選んでください</t>
  </si>
  <si>
    <t>宮城県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</si>
  <si>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</si>
  <si>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</si>
  <si>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</si>
  <si>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</si>
  <si>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</si>
  <si>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</si>
  <si>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</si>
  <si>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</si>
  <si>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</si>
  <si>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</si>
  <si>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</si>
  <si>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</si>
  <si>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</si>
  <si>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</si>
  <si>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</si>
  <si>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</si>
  <si>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</si>
  <si>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</si>
  <si>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</si>
  <si>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</si>
  <si>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</si>
  <si>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</si>
  <si>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大阪府</t>
  </si>
  <si>
    <t>兵庫県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</si>
  <si>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</si>
  <si>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</si>
  <si>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</si>
  <si>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</si>
  <si>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</si>
  <si>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</si>
  <si>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</si>
  <si>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</si>
  <si>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</si>
  <si>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</si>
  <si>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</si>
  <si>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</si>
  <si>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</si>
  <si>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</si>
  <si>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</si>
  <si>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</si>
  <si>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</si>
  <si>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従前居住地</t>
  </si>
  <si>
    <t>持家</t>
  </si>
  <si>
    <t>賃貸</t>
  </si>
  <si>
    <t>従前居住地を選んでください。</t>
  </si>
  <si>
    <t>（a）高齢者世帯</t>
  </si>
  <si>
    <t>次のすべてに該当する者又は当該者と同居するその配偶者（婚姻の届出をしていないが事実上夫婦と同様の関係にあるものを含む）であるもの。</t>
  </si>
  <si>
    <t>○60歳以上の者であること</t>
  </si>
  <si>
    <t>○次に掲げる要件のいずれかに該当する者であること</t>
  </si>
  <si>
    <t>・同居する者がない者であること</t>
  </si>
  <si>
    <t>・同居する者が配偶者、60歳以上の親族又は入居者が病気にかかっていることその他特別の事情により当該入居者と同居させることが必要であると都道府県知事等が認める者であること</t>
  </si>
  <si>
    <t>（b）障がい者等世帯</t>
  </si>
  <si>
    <t>次のいずれかに該当する者がいる世帯</t>
  </si>
  <si>
    <t>○障害者基本法第2条第1号に規定する障害者で、その障害の程度が、次に掲げる障害の種類に応じ定めるとおりの者</t>
  </si>
  <si>
    <t>・身体障害 身体障害者福祉法施行規則（昭和25年厚生省令第15号）別表第５号の１級から４級までのいずれかに該当する程度</t>
  </si>
  <si>
    <t>○原子爆弾被爆者に対する援護に関する法律（平成６年法律第117号）第11条第１項の規定による厚生労働大臣の認定を受けている者</t>
  </si>
  <si>
    <t>○海外からの引揚者で本邦に引き揚げた日から起算して５年を経過していないもの</t>
  </si>
  <si>
    <t>○ハンセン病療養所入所者等に対する補償金の支給等に関する法律（平成13年法律第63号）第２条に規定するハンセン病療養所入所者等</t>
  </si>
  <si>
    <t>（c）子育て世帯</t>
  </si>
  <si>
    <t>同居者に18歳未満の者がいる世帯</t>
  </si>
  <si>
    <t>○戦傷病者特別援護法（昭和38年法律第168号）第２条第１項 に規定する戦傷病者でその障害の程度が、</t>
  </si>
  <si>
    <t>　恩給法（大正12年法律第48号）別表第１号表ノ２の特別項症から第６項症まで又は同法別表第１号表ノ３の第１款症に該当する程度のもの</t>
  </si>
  <si>
    <t>★入居世帯の状況に応じて、下表より選択して下さい。</t>
  </si>
  <si>
    <t>★入居対象者一覧</t>
  </si>
  <si>
    <t>事業後の入居者を、次に掲げる（a）～（c）のいずれかに該当し、かつ、入居の際の月額収入上限以下の者であって、従前居住地が持家でない者とすること。</t>
  </si>
  <si>
    <t>身体障害者手帳の交付を受けている方で３級又は４級に該当する方</t>
  </si>
  <si>
    <t>戦傷病手帳の交付を受けている方で特別項症から第３項症までに該当する方</t>
  </si>
  <si>
    <t>戦傷病者手帳の交付を受けている方で第４項症から第６項症までに該当する方</t>
  </si>
  <si>
    <t>精神障害者保健福祉手帳の交付を受けている方で１級に該当する方など</t>
  </si>
  <si>
    <t>精神障害者保健福祉手帳の交付を受けている方で２級に該当する方など</t>
  </si>
  <si>
    <t>戦傷病者手帳の交付を受けている方で第４項症から第６項症までに該当する方</t>
  </si>
  <si>
    <t>精神障害者保健福祉手帳の交付を受けている方で２級に該当する方など</t>
  </si>
  <si>
    <t>豊島区居住支援協議会</t>
  </si>
  <si>
    <t>岐阜県岐阜市</t>
  </si>
  <si>
    <t>居住支援協議会を選んでください。</t>
  </si>
  <si>
    <t>高齢者</t>
  </si>
  <si>
    <t>障がい者</t>
  </si>
  <si>
    <t>子育て</t>
  </si>
  <si>
    <t>土木部都市局住宅課</t>
  </si>
  <si>
    <t>長野県建設部建築住宅課</t>
  </si>
  <si>
    <t>Osakaあんしん住まい推進協議会</t>
  </si>
  <si>
    <t>神戸市居住支援協議会</t>
  </si>
  <si>
    <t>鳥取県居住支援協議会</t>
  </si>
  <si>
    <t>大分県居住支援協議会</t>
  </si>
  <si>
    <t>島根県は参加していません。</t>
  </si>
  <si>
    <t>奈良県は参加していません。</t>
  </si>
  <si>
    <t>和歌山県は参加していません。</t>
  </si>
  <si>
    <t>京都府京都市</t>
  </si>
  <si>
    <t>兵庫県神戸市</t>
  </si>
  <si>
    <t>福岡県福岡市</t>
  </si>
  <si>
    <t>福岡県北九州市</t>
  </si>
  <si>
    <t>福岡県大牟田市</t>
  </si>
  <si>
    <t>熊本県熊本市</t>
  </si>
  <si>
    <t>都道府県を選んでください。</t>
  </si>
  <si>
    <t>年齢</t>
  </si>
  <si>
    <t>歳</t>
  </si>
  <si>
    <t>宮城県居住支援協議会は参加していません。</t>
  </si>
  <si>
    <t>沖縄県居住支援協議会</t>
  </si>
  <si>
    <t>山梨県居住支援協議会</t>
  </si>
  <si>
    <t>福井県居住支援協議会</t>
  </si>
  <si>
    <t>八王子市居住支援協議会</t>
  </si>
  <si>
    <t>江東区、豊島区、八王子市のみ参加となります。</t>
  </si>
  <si>
    <t>東京都八王子市</t>
  </si>
  <si>
    <t>控除合計</t>
  </si>
  <si>
    <t>大牟田市居住支援協議会</t>
  </si>
  <si>
    <t>・精神障害 精神保健及び精神障害者福祉に関する法律施行令（昭和25年政令第155号）第６条第３項に規定する１級又は２級に該当する程度</t>
  </si>
  <si>
    <t>・知的障害 前号に規定する精神障害の程度に相当する程度</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</si>
</sst>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quot;Yes&quot;;&quot;Yes&quot;;&quot;No&quot;"/>
    <numFmt numFmtId="179" formatCode="&quot;True&quot;;&quot;True&quot;;&quot;False&quot;"/>
    <numFmt numFmtId="180" formatCode="&quot;On&quot;;&quot;On&quot;;&quot;Off&quot;"/>
    <numFmt numFmtId="181" formatCode="[$€-2]\ #,##0.00_);[Red]\([$€-2]\ #,##0.00\)"/>
  </numFmts>
  <fonts count="75">
    <font>
      <sz val="11"/>
      <name val="ＭＳ Ｐゴシック"/>
      <family val="3"/>
    </font>
    <font>
      <sz val="11"/>
      <color indexed="8"/>
      <name val="ＭＳ Ｐゴシック"/>
      <family val="3"/>
    </font>
    <font>
      <sz val="10"/>
      <name val="ＭＳ Ｐゴシック"/>
      <family val="3"/>
    </font>
    <font>
      <sz val="6"/>
      <name val="ＭＳ Ｐゴシック"/>
      <family val="3"/>
    </font>
    <font>
      <sz val="9"/>
      <name val="ＭＳ Ｐゴシック"/>
      <family val="3"/>
    </font>
    <font>
      <sz val="9"/>
      <color indexed="8"/>
      <name val="ＭＳ Ｐゴシック"/>
      <family val="3"/>
    </font>
    <font>
      <sz val="11"/>
      <color indexed="8"/>
      <name val="HG丸ｺﾞｼｯｸM-PRO"/>
      <family val="3"/>
    </font>
    <font>
      <sz val="12"/>
      <color indexed="8"/>
      <name val="HG丸ｺﾞｼｯｸM-PRO"/>
      <family val="3"/>
    </font>
    <font>
      <b/>
      <sz val="12"/>
      <color indexed="8"/>
      <name val="HG丸ｺﾞｼｯｸM-PRO"/>
      <family val="3"/>
    </font>
    <font>
      <b/>
      <sz val="12"/>
      <name val="HG丸ｺﾞｼｯｸM-PRO"/>
      <family val="3"/>
    </font>
    <font>
      <sz val="10"/>
      <color indexed="8"/>
      <name val="HG丸ｺﾞｼｯｸM-PRO"/>
      <family val="3"/>
    </font>
    <font>
      <b/>
      <sz val="11"/>
      <color indexed="8"/>
      <name val="HG丸ｺﾞｼｯｸM-PRO"/>
      <family val="3"/>
    </font>
    <font>
      <sz val="11"/>
      <color indexed="10"/>
      <name val="HG丸ｺﾞｼｯｸM-PRO"/>
      <family val="3"/>
    </font>
    <font>
      <sz val="9"/>
      <color indexed="8"/>
      <name val="HG丸ｺﾞｼｯｸM-PRO"/>
      <family val="3"/>
    </font>
    <font>
      <sz val="11"/>
      <name val="HG丸ｺﾞｼｯｸM-PRO"/>
      <family val="3"/>
    </font>
    <font>
      <b/>
      <sz val="11"/>
      <color indexed="10"/>
      <name val="HG丸ｺﾞｼｯｸM-PRO"/>
      <family val="3"/>
    </font>
    <font>
      <b/>
      <sz val="11"/>
      <name val="HG丸ｺﾞｼｯｸM-PRO"/>
      <family val="3"/>
    </font>
    <font>
      <b/>
      <sz val="14"/>
      <name val="HG丸ｺﾞｼｯｸM-PRO"/>
      <family val="3"/>
    </font>
    <font>
      <sz val="12"/>
      <name val="HG丸ｺﾞｼｯｸM-PRO"/>
      <family val="3"/>
    </font>
    <font>
      <sz val="9"/>
      <name val="HG丸ｺﾞｼｯｸM-PRO"/>
      <family val="3"/>
    </font>
    <font>
      <sz val="8"/>
      <name val="HG丸ｺﾞｼｯｸM-PRO"/>
      <family val="3"/>
    </font>
    <font>
      <sz val="9"/>
      <name val="メイリオ"/>
      <family val="3"/>
    </font>
    <font>
      <b/>
      <sz val="9"/>
      <name val="ＭＳ Ｐゴシック"/>
      <family val="3"/>
    </font>
    <font>
      <sz val="11"/>
      <name val="メイリオ"/>
      <family val="3"/>
    </font>
    <font>
      <b/>
      <sz val="36"/>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メイリオ"/>
      <family val="3"/>
    </font>
    <font>
      <sz val="9"/>
      <color indexed="10"/>
      <name val="メイリオ"/>
      <family val="3"/>
    </font>
    <font>
      <b/>
      <sz val="11"/>
      <color indexed="12"/>
      <name val="HG丸ｺﾞｼｯｸM-PRO"/>
      <family val="3"/>
    </font>
    <font>
      <b/>
      <sz val="12"/>
      <color indexed="12"/>
      <name val="HG丸ｺﾞｼｯｸM-PRO"/>
      <family val="3"/>
    </font>
    <font>
      <b/>
      <sz val="12"/>
      <color indexed="12"/>
      <name val="ＭＳ Ｐゴシック"/>
      <family val="3"/>
    </font>
    <font>
      <sz val="48"/>
      <color indexed="10"/>
      <name val="HG丸ｺﾞｼｯｸM-PRO"/>
      <family val="3"/>
    </font>
    <font>
      <sz val="9"/>
      <name val="MS UI Gothic"/>
      <family val="3"/>
    </font>
    <font>
      <b/>
      <sz val="11"/>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9"/>
      <color theme="1"/>
      <name val="ＭＳ Ｐゴシック"/>
      <family val="3"/>
    </font>
    <font>
      <sz val="11"/>
      <color rgb="FF006100"/>
      <name val="Calibri"/>
      <family val="3"/>
    </font>
    <font>
      <sz val="9"/>
      <color theme="1"/>
      <name val="メイリオ"/>
      <family val="3"/>
    </font>
    <font>
      <sz val="9"/>
      <color rgb="FFFF0000"/>
      <name val="メイリオ"/>
      <family val="3"/>
    </font>
    <font>
      <b/>
      <sz val="11"/>
      <color rgb="FF0000FF"/>
      <name val="HG丸ｺﾞｼｯｸM-PRO"/>
      <family val="3"/>
    </font>
    <font>
      <b/>
      <sz val="12"/>
      <color rgb="FF0000FF"/>
      <name val="HG丸ｺﾞｼｯｸM-PRO"/>
      <family val="3"/>
    </font>
    <font>
      <b/>
      <sz val="12"/>
      <color rgb="FF0000FF"/>
      <name val="ＭＳ Ｐゴシック"/>
      <family val="3"/>
    </font>
    <font>
      <sz val="48"/>
      <color rgb="FFFF0000"/>
      <name val="HG丸ｺﾞｼｯｸM-PRO"/>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27"/>
        <bgColor indexed="64"/>
      </patternFill>
    </fill>
    <fill>
      <patternFill patternType="solid">
        <fgColor indexed="26"/>
        <bgColor indexed="64"/>
      </patternFill>
    </fill>
    <fill>
      <patternFill patternType="solid">
        <fgColor indexed="42"/>
        <bgColor indexed="64"/>
      </patternFill>
    </fill>
    <fill>
      <patternFill patternType="solid">
        <fgColor rgb="FFCCFFCC"/>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thin"/>
      <right style="thin"/>
      <top style="thin"/>
      <bottom style="medium"/>
    </border>
    <border>
      <left style="medium"/>
      <right style="medium"/>
      <top style="medium"/>
      <bottom style="medium"/>
    </border>
    <border>
      <left style="medium"/>
      <right style="medium"/>
      <top/>
      <bottom/>
    </border>
    <border>
      <left/>
      <right style="thin"/>
      <top/>
      <bottom style="thin"/>
    </border>
    <border>
      <left style="thin"/>
      <right style="thin"/>
      <top/>
      <bottom style="thin"/>
    </border>
    <border>
      <left style="thin"/>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medium"/>
      <top style="medium"/>
      <bottom style="medium"/>
    </border>
    <border>
      <left/>
      <right/>
      <top style="thin"/>
      <bottom/>
    </border>
    <border>
      <left style="medium"/>
      <right/>
      <top/>
      <bottom/>
    </border>
    <border>
      <left style="medium"/>
      <right/>
      <top style="medium"/>
      <bottom/>
    </border>
    <border>
      <left style="thin"/>
      <right/>
      <top style="thin"/>
      <bottom/>
    </border>
    <border>
      <left/>
      <right style="thin"/>
      <top style="thin"/>
      <bottom/>
    </border>
    <border>
      <left style="thin"/>
      <right/>
      <top/>
      <bottom/>
    </border>
    <border>
      <left/>
      <right style="medium"/>
      <top/>
      <bottom/>
    </border>
    <border>
      <left style="medium"/>
      <right/>
      <top/>
      <bottom style="medium"/>
    </border>
    <border>
      <left/>
      <right/>
      <top/>
      <bottom style="medium"/>
    </border>
    <border>
      <left style="thin"/>
      <right style="thin"/>
      <top style="medium"/>
      <bottom/>
    </border>
    <border>
      <left style="medium"/>
      <right style="thin"/>
      <top style="thin"/>
      <bottom/>
    </border>
    <border>
      <left style="thin"/>
      <right style="medium"/>
      <top style="thin"/>
      <bottom/>
    </border>
    <border>
      <left style="double"/>
      <right style="double"/>
      <top style="double"/>
      <bottom style="double"/>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right style="thin"/>
      <top/>
      <bottom/>
    </border>
    <border>
      <left style="thin"/>
      <right/>
      <top/>
      <bottom style="thin"/>
    </border>
    <border>
      <left/>
      <right/>
      <top/>
      <bottom style="thin"/>
    </border>
    <border>
      <left/>
      <right style="medium"/>
      <top style="medium"/>
      <bottom/>
    </border>
    <border>
      <left/>
      <right style="medium"/>
      <top/>
      <bottom style="medium"/>
    </border>
    <border>
      <left style="thin"/>
      <right style="thin"/>
      <top style="medium"/>
      <bottom style="thin"/>
    </border>
    <border>
      <left style="thin"/>
      <right style="thin"/>
      <top style="medium"/>
      <bottom style="medium"/>
    </border>
    <border>
      <left style="medium"/>
      <right style="medium"/>
      <top style="medium"/>
      <bottom/>
    </border>
    <border>
      <left style="medium"/>
      <right style="medium"/>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thin"/>
      <bottom style="thin"/>
    </border>
    <border>
      <left style="double"/>
      <right/>
      <top style="double"/>
      <bottom style="double"/>
    </border>
    <border>
      <left/>
      <right style="double"/>
      <top style="double"/>
      <bottom style="double"/>
    </border>
    <border>
      <left style="thin"/>
      <right style="medium"/>
      <top style="thin"/>
      <bottom style="medium"/>
    </border>
    <border>
      <left style="thin"/>
      <right style="medium"/>
      <top style="medium"/>
      <bottom style="thin"/>
    </border>
    <border>
      <left style="thin"/>
      <right style="medium"/>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38" fontId="50" fillId="0" borderId="0" applyFont="0" applyFill="0" applyBorder="0" applyAlignment="0" applyProtection="0"/>
    <xf numFmtId="38" fontId="5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5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66" fillId="0" borderId="0">
      <alignment vertical="center"/>
      <protection/>
    </xf>
    <xf numFmtId="0" fontId="67" fillId="32" borderId="0" applyNumberFormat="0" applyBorder="0" applyAlignment="0" applyProtection="0"/>
  </cellStyleXfs>
  <cellXfs count="288">
    <xf numFmtId="0" fontId="0" fillId="0" borderId="0" xfId="0" applyAlignment="1">
      <alignment vertical="center"/>
    </xf>
    <xf numFmtId="0" fontId="6" fillId="0" borderId="0" xfId="65" applyFont="1">
      <alignment vertical="center"/>
      <protection/>
    </xf>
    <xf numFmtId="0" fontId="66" fillId="0" borderId="0" xfId="65" applyFont="1">
      <alignment vertical="center"/>
      <protection/>
    </xf>
    <xf numFmtId="38" fontId="7" fillId="0" borderId="10" xfId="50" applyFont="1" applyFill="1" applyBorder="1" applyAlignment="1">
      <alignment vertical="center"/>
    </xf>
    <xf numFmtId="0" fontId="6" fillId="33" borderId="0" xfId="65" applyFont="1" applyFill="1" applyAlignment="1">
      <alignment vertical="center"/>
      <protection/>
    </xf>
    <xf numFmtId="0" fontId="14" fillId="0" borderId="0" xfId="65" applyFont="1">
      <alignment vertical="center"/>
      <protection/>
    </xf>
    <xf numFmtId="0" fontId="4" fillId="0" borderId="0" xfId="65" applyFont="1">
      <alignment vertical="center"/>
      <protection/>
    </xf>
    <xf numFmtId="38" fontId="4" fillId="0" borderId="0" xfId="50" applyFont="1" applyAlignment="1">
      <alignment vertical="center"/>
    </xf>
    <xf numFmtId="0" fontId="4" fillId="0" borderId="0" xfId="65" applyFont="1" applyFill="1" applyBorder="1" applyAlignment="1">
      <alignment horizontal="center" vertical="center"/>
      <protection/>
    </xf>
    <xf numFmtId="0" fontId="4" fillId="0" borderId="0" xfId="65" applyFont="1" applyAlignment="1">
      <alignment horizontal="center" vertical="center"/>
      <protection/>
    </xf>
    <xf numFmtId="0" fontId="2" fillId="34" borderId="0" xfId="0" applyFont="1" applyFill="1" applyBorder="1" applyAlignment="1">
      <alignment horizontal="left" vertical="center" wrapText="1"/>
    </xf>
    <xf numFmtId="0" fontId="14" fillId="34" borderId="0" xfId="0" applyFont="1" applyFill="1" applyAlignment="1">
      <alignment horizontal="center" vertical="center"/>
    </xf>
    <xf numFmtId="6" fontId="14" fillId="34" borderId="0" xfId="60" applyFont="1" applyFill="1" applyAlignment="1">
      <alignment horizontal="center" vertical="center"/>
    </xf>
    <xf numFmtId="6" fontId="18" fillId="34" borderId="0" xfId="60" applyFont="1" applyFill="1" applyBorder="1" applyAlignment="1">
      <alignment horizontal="center" vertical="center"/>
    </xf>
    <xf numFmtId="38" fontId="18" fillId="34" borderId="0" xfId="0" applyNumberFormat="1" applyFont="1" applyFill="1" applyBorder="1" applyAlignment="1">
      <alignment horizontal="center" vertical="center"/>
    </xf>
    <xf numFmtId="38" fontId="19" fillId="34" borderId="0" xfId="50" applyFont="1" applyFill="1" applyBorder="1" applyAlignment="1">
      <alignment horizontal="center" vertical="center"/>
    </xf>
    <xf numFmtId="0" fontId="19" fillId="34" borderId="0" xfId="65" applyFont="1" applyFill="1" applyBorder="1" applyAlignment="1">
      <alignment horizontal="center" vertical="center"/>
      <protection/>
    </xf>
    <xf numFmtId="0" fontId="68" fillId="34" borderId="11" xfId="0" applyFont="1" applyFill="1" applyBorder="1" applyAlignment="1">
      <alignment horizontal="center" vertical="center"/>
    </xf>
    <xf numFmtId="0" fontId="68" fillId="34" borderId="11" xfId="0" applyFont="1" applyFill="1" applyBorder="1" applyAlignment="1">
      <alignment horizontal="center" vertical="center" wrapText="1"/>
    </xf>
    <xf numFmtId="0" fontId="21" fillId="34" borderId="11" xfId="64" applyFont="1" applyFill="1" applyBorder="1" applyAlignment="1">
      <alignment horizontal="center" vertical="center" wrapText="1"/>
      <protection/>
    </xf>
    <xf numFmtId="0" fontId="14" fillId="34" borderId="12" xfId="0" applyFont="1" applyFill="1" applyBorder="1" applyAlignment="1">
      <alignment horizontal="center" vertical="center"/>
    </xf>
    <xf numFmtId="177" fontId="14" fillId="34" borderId="13" xfId="0" applyNumberFormat="1" applyFont="1" applyFill="1" applyBorder="1" applyAlignment="1">
      <alignment horizontal="center" vertical="center"/>
    </xf>
    <xf numFmtId="0" fontId="68" fillId="34" borderId="14" xfId="0" applyFont="1" applyFill="1" applyBorder="1" applyAlignment="1">
      <alignment vertical="center"/>
    </xf>
    <xf numFmtId="0" fontId="68" fillId="34" borderId="15" xfId="0" applyFont="1" applyFill="1" applyBorder="1" applyAlignment="1">
      <alignment vertical="center" wrapText="1"/>
    </xf>
    <xf numFmtId="176" fontId="69" fillId="34" borderId="15" xfId="0" applyNumberFormat="1" applyFont="1" applyFill="1" applyBorder="1" applyAlignment="1">
      <alignment vertical="center"/>
    </xf>
    <xf numFmtId="0" fontId="68" fillId="34" borderId="15" xfId="0" applyFont="1" applyFill="1" applyBorder="1" applyAlignment="1">
      <alignment vertical="center"/>
    </xf>
    <xf numFmtId="177" fontId="14" fillId="34" borderId="0" xfId="0" applyNumberFormat="1" applyFont="1" applyFill="1" applyAlignment="1">
      <alignment horizontal="center" vertical="center"/>
    </xf>
    <xf numFmtId="0" fontId="21" fillId="34" borderId="16" xfId="0" applyFont="1" applyFill="1" applyBorder="1" applyAlignment="1">
      <alignment vertical="center"/>
    </xf>
    <xf numFmtId="0" fontId="21" fillId="34" borderId="16" xfId="0" applyFont="1" applyFill="1" applyBorder="1" applyAlignment="1">
      <alignment vertical="center" wrapText="1"/>
    </xf>
    <xf numFmtId="3" fontId="21" fillId="34" borderId="16" xfId="0" applyNumberFormat="1" applyFont="1" applyFill="1" applyBorder="1" applyAlignment="1">
      <alignment vertical="center"/>
    </xf>
    <xf numFmtId="0" fontId="68" fillId="34" borderId="16" xfId="0" applyFont="1" applyFill="1" applyBorder="1" applyAlignment="1">
      <alignment vertical="center"/>
    </xf>
    <xf numFmtId="0" fontId="68" fillId="34" borderId="16" xfId="0" applyFont="1" applyFill="1" applyBorder="1" applyAlignment="1">
      <alignment vertical="center" wrapText="1"/>
    </xf>
    <xf numFmtId="177" fontId="14" fillId="34" borderId="12" xfId="0" applyNumberFormat="1" applyFont="1" applyFill="1" applyBorder="1" applyAlignment="1">
      <alignment horizontal="center" vertical="center"/>
    </xf>
    <xf numFmtId="0" fontId="20" fillId="34" borderId="0" xfId="0" applyFont="1" applyFill="1" applyAlignment="1">
      <alignment horizontal="left" vertical="center"/>
    </xf>
    <xf numFmtId="0" fontId="14" fillId="34" borderId="0" xfId="0" applyFont="1" applyFill="1" applyBorder="1" applyAlignment="1">
      <alignment horizontal="center" vertical="center"/>
    </xf>
    <xf numFmtId="0" fontId="9" fillId="28" borderId="17" xfId="0" applyFont="1" applyFill="1" applyBorder="1" applyAlignment="1">
      <alignment horizontal="center" vertical="center"/>
    </xf>
    <xf numFmtId="0" fontId="9" fillId="28" borderId="18" xfId="0" applyFont="1" applyFill="1" applyBorder="1" applyAlignment="1">
      <alignment horizontal="center" vertical="center"/>
    </xf>
    <xf numFmtId="0" fontId="9" fillId="28" borderId="19" xfId="0" applyFont="1" applyFill="1" applyBorder="1" applyAlignment="1">
      <alignment horizontal="center" vertical="center"/>
    </xf>
    <xf numFmtId="6" fontId="9" fillId="28" borderId="20" xfId="60" applyFont="1" applyFill="1" applyBorder="1" applyAlignment="1">
      <alignment horizontal="center" vertical="center"/>
    </xf>
    <xf numFmtId="0" fontId="14" fillId="34" borderId="21" xfId="0" applyFont="1" applyFill="1" applyBorder="1" applyAlignment="1" applyProtection="1">
      <alignment horizontal="center" vertical="center"/>
      <protection locked="0"/>
    </xf>
    <xf numFmtId="0" fontId="18" fillId="34" borderId="0" xfId="0" applyFont="1" applyFill="1" applyAlignment="1">
      <alignment horizontal="center" vertical="center"/>
    </xf>
    <xf numFmtId="0" fontId="21" fillId="34" borderId="16" xfId="0" applyFont="1" applyFill="1" applyBorder="1" applyAlignment="1">
      <alignment horizontal="left" vertical="center"/>
    </xf>
    <xf numFmtId="0" fontId="21" fillId="34" borderId="11" xfId="0" applyFont="1" applyFill="1" applyBorder="1" applyAlignment="1">
      <alignment horizontal="center" vertical="center"/>
    </xf>
    <xf numFmtId="0" fontId="14" fillId="34" borderId="16" xfId="0" applyFont="1" applyFill="1" applyBorder="1" applyAlignment="1">
      <alignment horizontal="center" vertical="center"/>
    </xf>
    <xf numFmtId="6" fontId="14" fillId="34" borderId="16" xfId="60" applyFont="1" applyFill="1" applyBorder="1" applyAlignment="1">
      <alignment horizontal="center" vertical="center"/>
    </xf>
    <xf numFmtId="0" fontId="6" fillId="34" borderId="0" xfId="65" applyFont="1" applyFill="1" applyAlignment="1">
      <alignment horizontal="left" vertical="center"/>
      <protection/>
    </xf>
    <xf numFmtId="0" fontId="6" fillId="33" borderId="0" xfId="65" applyFont="1" applyFill="1">
      <alignment vertical="center"/>
      <protection/>
    </xf>
    <xf numFmtId="0" fontId="66" fillId="33" borderId="0" xfId="65" applyFont="1" applyFill="1">
      <alignment vertical="center"/>
      <protection/>
    </xf>
    <xf numFmtId="0" fontId="17" fillId="33" borderId="22" xfId="65" applyFont="1" applyFill="1" applyBorder="1">
      <alignment vertical="center"/>
      <protection/>
    </xf>
    <xf numFmtId="0" fontId="6" fillId="33" borderId="22" xfId="65" applyFont="1" applyFill="1" applyBorder="1">
      <alignment vertical="center"/>
      <protection/>
    </xf>
    <xf numFmtId="0" fontId="6" fillId="33" borderId="22" xfId="65" applyFont="1" applyFill="1" applyBorder="1" applyAlignment="1">
      <alignment vertical="center"/>
      <protection/>
    </xf>
    <xf numFmtId="0" fontId="6" fillId="33" borderId="22" xfId="65" applyFont="1" applyFill="1" applyBorder="1" applyAlignment="1">
      <alignment horizontal="right" vertical="center"/>
      <protection/>
    </xf>
    <xf numFmtId="0" fontId="66" fillId="33" borderId="0" xfId="65" applyFont="1" applyFill="1" applyBorder="1">
      <alignment vertical="center"/>
      <protection/>
    </xf>
    <xf numFmtId="0" fontId="6" fillId="33" borderId="0" xfId="65" applyFont="1" applyFill="1" applyBorder="1">
      <alignment vertical="center"/>
      <protection/>
    </xf>
    <xf numFmtId="0" fontId="2" fillId="34" borderId="0" xfId="0" applyFont="1" applyFill="1" applyBorder="1" applyAlignment="1">
      <alignment vertical="center" wrapText="1"/>
    </xf>
    <xf numFmtId="0" fontId="2" fillId="34" borderId="23" xfId="0" applyFont="1" applyFill="1" applyBorder="1" applyAlignment="1">
      <alignment horizontal="left" vertical="center" wrapText="1"/>
    </xf>
    <xf numFmtId="0" fontId="2" fillId="34" borderId="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vertical="center" wrapText="1"/>
    </xf>
    <xf numFmtId="0" fontId="2" fillId="34" borderId="10" xfId="0" applyFont="1" applyFill="1" applyBorder="1" applyAlignment="1">
      <alignment horizontal="left" vertical="center" wrapText="1"/>
    </xf>
    <xf numFmtId="0" fontId="9" fillId="34" borderId="0" xfId="0" applyFont="1" applyFill="1" applyBorder="1" applyAlignment="1">
      <alignment horizontal="left" vertical="center"/>
    </xf>
    <xf numFmtId="0" fontId="6" fillId="33" borderId="0" xfId="65" applyFont="1" applyFill="1" applyAlignment="1">
      <alignment horizontal="center" vertical="center"/>
      <protection/>
    </xf>
    <xf numFmtId="0" fontId="11" fillId="35" borderId="0" xfId="65" applyFont="1" applyFill="1" applyAlignment="1">
      <alignment horizontal="centerContinuous" vertical="center"/>
      <protection/>
    </xf>
    <xf numFmtId="0" fontId="6" fillId="33" borderId="0" xfId="65" applyFont="1" applyFill="1" applyAlignment="1">
      <alignment horizontal="centerContinuous" vertical="center"/>
      <protection/>
    </xf>
    <xf numFmtId="0" fontId="16" fillId="35" borderId="0" xfId="65" applyFont="1" applyFill="1" applyAlignment="1">
      <alignment horizontal="centerContinuous" vertical="center"/>
      <protection/>
    </xf>
    <xf numFmtId="0" fontId="11" fillId="35" borderId="0" xfId="65" applyFont="1" applyFill="1" applyBorder="1" applyAlignment="1">
      <alignment horizontal="center" vertical="center"/>
      <protection/>
    </xf>
    <xf numFmtId="0" fontId="6" fillId="33" borderId="0" xfId="65" applyFont="1" applyFill="1" applyBorder="1" applyAlignment="1">
      <alignment vertical="top" wrapText="1"/>
      <protection/>
    </xf>
    <xf numFmtId="0" fontId="6" fillId="33" borderId="0" xfId="65" applyFont="1" applyFill="1" applyBorder="1" applyAlignment="1">
      <alignment vertical="top"/>
      <protection/>
    </xf>
    <xf numFmtId="0" fontId="6" fillId="33" borderId="0" xfId="65" applyFont="1" applyFill="1" applyBorder="1" applyAlignment="1">
      <alignment horizontal="center" vertical="center"/>
      <protection/>
    </xf>
    <xf numFmtId="38" fontId="70" fillId="36" borderId="24" xfId="50" applyFont="1" applyFill="1" applyBorder="1" applyAlignment="1" applyProtection="1">
      <alignment vertical="center"/>
      <protection locked="0"/>
    </xf>
    <xf numFmtId="0" fontId="6" fillId="33" borderId="23" xfId="65" applyFont="1" applyFill="1" applyBorder="1">
      <alignment vertical="center"/>
      <protection/>
    </xf>
    <xf numFmtId="0" fontId="6" fillId="33" borderId="10" xfId="65" applyFont="1" applyFill="1" applyBorder="1">
      <alignment vertical="center"/>
      <protection/>
    </xf>
    <xf numFmtId="0" fontId="13" fillId="33" borderId="22" xfId="65" applyFont="1" applyFill="1" applyBorder="1" applyAlignment="1">
      <alignment horizontal="left" vertical="top" wrapText="1"/>
      <protection/>
    </xf>
    <xf numFmtId="0" fontId="6" fillId="33" borderId="22" xfId="65" applyFont="1" applyFill="1" applyBorder="1" applyAlignment="1">
      <alignment vertical="top" wrapText="1"/>
      <protection/>
    </xf>
    <xf numFmtId="0" fontId="6" fillId="33" borderId="22" xfId="65" applyFont="1" applyFill="1" applyBorder="1" applyAlignment="1">
      <alignment vertical="top"/>
      <protection/>
    </xf>
    <xf numFmtId="0" fontId="6" fillId="33" borderId="22" xfId="65" applyFont="1" applyFill="1" applyBorder="1" applyAlignment="1">
      <alignment horizontal="center" vertical="center"/>
      <protection/>
    </xf>
    <xf numFmtId="0" fontId="6" fillId="33" borderId="0" xfId="65" applyFont="1" applyFill="1" applyAlignment="1">
      <alignment vertical="top" wrapText="1"/>
      <protection/>
    </xf>
    <xf numFmtId="0" fontId="6" fillId="33" borderId="0" xfId="65" applyFont="1" applyFill="1" applyAlignment="1">
      <alignment vertical="top"/>
      <protection/>
    </xf>
    <xf numFmtId="38" fontId="6" fillId="33" borderId="0" xfId="50" applyFont="1" applyFill="1" applyBorder="1" applyAlignment="1">
      <alignment vertical="center"/>
    </xf>
    <xf numFmtId="0" fontId="10" fillId="33" borderId="0" xfId="65" applyFont="1" applyFill="1" applyBorder="1" applyAlignment="1">
      <alignment horizontal="center" vertical="center" wrapText="1"/>
      <protection/>
    </xf>
    <xf numFmtId="0" fontId="6" fillId="33" borderId="0" xfId="65" applyFont="1" applyFill="1" applyBorder="1" applyAlignment="1">
      <alignment horizontal="center" vertical="center" wrapText="1"/>
      <protection/>
    </xf>
    <xf numFmtId="0" fontId="6" fillId="33" borderId="0" xfId="65" applyFont="1" applyFill="1" applyBorder="1" applyAlignment="1">
      <alignment vertical="center"/>
      <protection/>
    </xf>
    <xf numFmtId="0" fontId="6" fillId="33" borderId="0" xfId="65" applyFont="1" applyFill="1" applyBorder="1" applyAlignment="1">
      <alignment horizontal="centerContinuous" vertical="center"/>
      <protection/>
    </xf>
    <xf numFmtId="0" fontId="6" fillId="33" borderId="10" xfId="65" applyFont="1" applyFill="1" applyBorder="1" applyAlignment="1">
      <alignment vertical="top"/>
      <protection/>
    </xf>
    <xf numFmtId="38" fontId="70" fillId="36" borderId="24" xfId="50" applyFont="1" applyFill="1" applyBorder="1" applyAlignment="1" applyProtection="1">
      <alignment vertical="center"/>
      <protection locked="0"/>
    </xf>
    <xf numFmtId="38" fontId="11" fillId="37" borderId="24" xfId="50" applyFont="1" applyFill="1" applyBorder="1" applyAlignment="1">
      <alignment vertical="center"/>
    </xf>
    <xf numFmtId="0" fontId="8" fillId="33" borderId="0" xfId="65" applyFont="1" applyFill="1" applyBorder="1" applyAlignment="1">
      <alignment horizontal="right" vertical="center"/>
      <protection/>
    </xf>
    <xf numFmtId="38" fontId="8" fillId="37" borderId="24" xfId="50" applyFont="1" applyFill="1" applyBorder="1" applyAlignment="1">
      <alignment vertical="center"/>
    </xf>
    <xf numFmtId="0" fontId="7" fillId="33" borderId="23" xfId="65" applyFont="1" applyFill="1" applyBorder="1">
      <alignment vertical="center"/>
      <protection/>
    </xf>
    <xf numFmtId="0" fontId="6" fillId="35" borderId="25" xfId="65" applyFont="1" applyFill="1" applyBorder="1" applyAlignment="1">
      <alignment horizontal="centerContinuous" vertical="center"/>
      <protection/>
    </xf>
    <xf numFmtId="0" fontId="6" fillId="35" borderId="22" xfId="65" applyFont="1" applyFill="1" applyBorder="1" applyAlignment="1">
      <alignment horizontal="centerContinuous" vertical="center"/>
      <protection/>
    </xf>
    <xf numFmtId="0" fontId="6" fillId="35" borderId="26" xfId="65" applyFont="1" applyFill="1" applyBorder="1" applyAlignment="1">
      <alignment horizontal="centerContinuous" vertical="center"/>
      <protection/>
    </xf>
    <xf numFmtId="0" fontId="6" fillId="33" borderId="25" xfId="65" applyFont="1" applyFill="1" applyBorder="1" applyAlignment="1">
      <alignment horizontal="right" vertical="center"/>
      <protection/>
    </xf>
    <xf numFmtId="0" fontId="6" fillId="33" borderId="25" xfId="65" applyFont="1" applyFill="1" applyBorder="1" applyAlignment="1">
      <alignment vertical="center"/>
      <protection/>
    </xf>
    <xf numFmtId="0" fontId="6" fillId="33" borderId="26" xfId="65" applyFont="1" applyFill="1" applyBorder="1">
      <alignment vertical="center"/>
      <protection/>
    </xf>
    <xf numFmtId="0" fontId="15" fillId="33" borderId="0" xfId="65" applyFont="1" applyFill="1" applyAlignment="1">
      <alignment horizontal="right" vertical="center"/>
      <protection/>
    </xf>
    <xf numFmtId="0" fontId="6" fillId="0" borderId="0" xfId="65" applyFont="1" applyAlignment="1">
      <alignment horizontal="center" vertical="center"/>
      <protection/>
    </xf>
    <xf numFmtId="0" fontId="14" fillId="33" borderId="0" xfId="65" applyFont="1" applyFill="1" applyBorder="1">
      <alignment vertical="center"/>
      <protection/>
    </xf>
    <xf numFmtId="0" fontId="6" fillId="35" borderId="0" xfId="65" applyFont="1" applyFill="1" applyAlignment="1">
      <alignment horizontal="centerContinuous" vertical="center"/>
      <protection/>
    </xf>
    <xf numFmtId="0" fontId="8" fillId="33" borderId="0" xfId="65" applyFont="1" applyFill="1" applyAlignment="1">
      <alignment horizontal="right" vertical="center"/>
      <protection/>
    </xf>
    <xf numFmtId="38" fontId="7" fillId="33" borderId="0" xfId="50" applyFont="1" applyFill="1" applyBorder="1" applyAlignment="1">
      <alignment vertical="center"/>
    </xf>
    <xf numFmtId="0" fontId="7" fillId="33" borderId="0" xfId="65" applyFont="1" applyFill="1">
      <alignment vertical="center"/>
      <protection/>
    </xf>
    <xf numFmtId="0" fontId="6" fillId="0" borderId="10" xfId="65" applyFont="1" applyBorder="1">
      <alignment vertical="center"/>
      <protection/>
    </xf>
    <xf numFmtId="0" fontId="6" fillId="0" borderId="0" xfId="65" applyFont="1" applyBorder="1">
      <alignment vertical="center"/>
      <protection/>
    </xf>
    <xf numFmtId="0" fontId="6" fillId="0" borderId="0" xfId="65" applyFont="1" applyBorder="1" applyAlignment="1">
      <alignment horizontal="center" vertical="center"/>
      <protection/>
    </xf>
    <xf numFmtId="0" fontId="6" fillId="35" borderId="25" xfId="65" applyFont="1" applyFill="1" applyBorder="1" applyAlignment="1">
      <alignment horizontal="center" vertical="center"/>
      <protection/>
    </xf>
    <xf numFmtId="0" fontId="6" fillId="33" borderId="25" xfId="65" applyFont="1" applyFill="1" applyBorder="1">
      <alignment vertical="center"/>
      <protection/>
    </xf>
    <xf numFmtId="0" fontId="6" fillId="0" borderId="25" xfId="65" applyFont="1" applyBorder="1">
      <alignment vertical="center"/>
      <protection/>
    </xf>
    <xf numFmtId="0" fontId="10" fillId="33" borderId="25" xfId="65" applyFont="1" applyFill="1" applyBorder="1">
      <alignment vertical="center"/>
      <protection/>
    </xf>
    <xf numFmtId="0" fontId="10" fillId="0" borderId="22" xfId="65" applyFont="1" applyBorder="1">
      <alignment vertical="center"/>
      <protection/>
    </xf>
    <xf numFmtId="0" fontId="10" fillId="0" borderId="22" xfId="65" applyFont="1" applyBorder="1" applyAlignment="1">
      <alignment horizontal="center" vertical="center"/>
      <protection/>
    </xf>
    <xf numFmtId="0" fontId="10" fillId="0" borderId="26" xfId="65" applyFont="1" applyBorder="1">
      <alignment vertical="center"/>
      <protection/>
    </xf>
    <xf numFmtId="0" fontId="6" fillId="33" borderId="27" xfId="65" applyFont="1" applyFill="1" applyBorder="1">
      <alignment vertical="center"/>
      <protection/>
    </xf>
    <xf numFmtId="0" fontId="6" fillId="0" borderId="22" xfId="65" applyFont="1" applyBorder="1">
      <alignment vertical="center"/>
      <protection/>
    </xf>
    <xf numFmtId="0" fontId="6" fillId="0" borderId="22" xfId="65" applyFont="1" applyBorder="1" applyAlignment="1">
      <alignment horizontal="center" vertical="center"/>
      <protection/>
    </xf>
    <xf numFmtId="0" fontId="7" fillId="33" borderId="0" xfId="65" applyFont="1" applyFill="1" applyBorder="1">
      <alignment vertical="center"/>
      <protection/>
    </xf>
    <xf numFmtId="0" fontId="6" fillId="35" borderId="0" xfId="65" applyFont="1" applyFill="1">
      <alignment vertical="center"/>
      <protection/>
    </xf>
    <xf numFmtId="0" fontId="11" fillId="35" borderId="0" xfId="65" applyFont="1" applyFill="1" applyAlignment="1">
      <alignment horizontal="center" vertical="center"/>
      <protection/>
    </xf>
    <xf numFmtId="0" fontId="11" fillId="33" borderId="0" xfId="65" applyFont="1" applyFill="1" applyBorder="1" applyAlignment="1">
      <alignment horizontal="center" vertical="center"/>
      <protection/>
    </xf>
    <xf numFmtId="0" fontId="14" fillId="34" borderId="24" xfId="0" applyFont="1" applyFill="1" applyBorder="1" applyAlignment="1">
      <alignment horizontal="center" vertical="center"/>
    </xf>
    <xf numFmtId="0" fontId="14" fillId="34" borderId="10" xfId="0" applyFont="1" applyFill="1" applyBorder="1" applyAlignment="1">
      <alignment horizontal="center" vertical="center"/>
    </xf>
    <xf numFmtId="0" fontId="14" fillId="34" borderId="23" xfId="0" applyFont="1" applyFill="1" applyBorder="1" applyAlignment="1">
      <alignment horizontal="center" vertical="center"/>
    </xf>
    <xf numFmtId="6" fontId="14" fillId="34" borderId="28" xfId="60" applyFont="1" applyFill="1" applyBorder="1" applyAlignment="1">
      <alignment horizontal="center" vertical="center"/>
    </xf>
    <xf numFmtId="0" fontId="14" fillId="34" borderId="28" xfId="60" applyNumberFormat="1" applyFont="1" applyFill="1" applyBorder="1" applyAlignment="1">
      <alignment horizontal="center" vertical="center"/>
    </xf>
    <xf numFmtId="0" fontId="14" fillId="34" borderId="29" xfId="0" applyFont="1" applyFill="1" applyBorder="1" applyAlignment="1">
      <alignment horizontal="center" vertical="center"/>
    </xf>
    <xf numFmtId="0" fontId="14" fillId="34" borderId="30" xfId="0" applyFont="1" applyFill="1" applyBorder="1" applyAlignment="1">
      <alignment horizontal="center" vertical="center"/>
    </xf>
    <xf numFmtId="0" fontId="14" fillId="34" borderId="28" xfId="0" applyNumberFormat="1" applyFont="1" applyFill="1" applyBorder="1" applyAlignment="1">
      <alignment horizontal="center" vertical="center"/>
    </xf>
    <xf numFmtId="0" fontId="9" fillId="28" borderId="31" xfId="0" applyFont="1" applyFill="1" applyBorder="1" applyAlignment="1">
      <alignment horizontal="center" vertical="center"/>
    </xf>
    <xf numFmtId="0" fontId="9" fillId="28" borderId="32" xfId="0" applyFont="1" applyFill="1" applyBorder="1" applyAlignment="1">
      <alignment horizontal="center" vertical="center"/>
    </xf>
    <xf numFmtId="0" fontId="9" fillId="28" borderId="33" xfId="0" applyFont="1" applyFill="1" applyBorder="1" applyAlignment="1">
      <alignment horizontal="center" vertical="center"/>
    </xf>
    <xf numFmtId="177" fontId="14" fillId="28" borderId="34" xfId="0" applyNumberFormat="1" applyFont="1" applyFill="1" applyBorder="1" applyAlignment="1">
      <alignment horizontal="center" vertical="center"/>
    </xf>
    <xf numFmtId="6" fontId="18" fillId="28" borderId="34" xfId="60" applyFont="1" applyFill="1" applyBorder="1" applyAlignment="1">
      <alignment horizontal="center" vertical="center"/>
    </xf>
    <xf numFmtId="0" fontId="14" fillId="28" borderId="0" xfId="0" applyFont="1" applyFill="1" applyAlignment="1">
      <alignment horizontal="center" vertical="center"/>
    </xf>
    <xf numFmtId="0" fontId="6" fillId="28" borderId="0" xfId="65" applyFont="1" applyFill="1" applyAlignment="1">
      <alignment horizontal="left" vertical="center"/>
      <protection/>
    </xf>
    <xf numFmtId="0" fontId="6" fillId="28" borderId="35" xfId="65" applyFont="1" applyFill="1" applyBorder="1" applyAlignment="1">
      <alignment horizontal="left" vertical="center"/>
      <protection/>
    </xf>
    <xf numFmtId="0" fontId="6" fillId="28" borderId="36" xfId="65" applyFont="1" applyFill="1" applyBorder="1" applyAlignment="1">
      <alignment horizontal="left" vertical="center"/>
      <protection/>
    </xf>
    <xf numFmtId="0" fontId="6" fillId="28" borderId="25" xfId="65" applyFont="1" applyFill="1" applyBorder="1" applyAlignment="1">
      <alignment horizontal="left" vertical="center"/>
      <protection/>
    </xf>
    <xf numFmtId="0" fontId="6" fillId="28" borderId="22" xfId="65" applyFont="1" applyFill="1" applyBorder="1" applyAlignment="1">
      <alignment horizontal="left" vertical="center"/>
      <protection/>
    </xf>
    <xf numFmtId="0" fontId="6" fillId="28" borderId="26" xfId="65" applyFont="1" applyFill="1" applyBorder="1" applyAlignment="1">
      <alignment horizontal="left" vertical="center"/>
      <protection/>
    </xf>
    <xf numFmtId="0" fontId="6" fillId="28" borderId="0" xfId="65" applyFont="1" applyFill="1" applyBorder="1" applyAlignment="1">
      <alignment horizontal="left" vertical="center"/>
      <protection/>
    </xf>
    <xf numFmtId="0" fontId="6" fillId="28" borderId="37" xfId="65" applyFont="1" applyFill="1" applyBorder="1" applyAlignment="1">
      <alignment horizontal="left" vertical="center"/>
      <protection/>
    </xf>
    <xf numFmtId="0" fontId="6" fillId="28" borderId="38" xfId="65" applyFont="1" applyFill="1" applyBorder="1" applyAlignment="1">
      <alignment horizontal="left" vertical="center"/>
      <protection/>
    </xf>
    <xf numFmtId="0" fontId="6" fillId="28" borderId="27" xfId="65" applyFont="1" applyFill="1" applyBorder="1" applyAlignment="1">
      <alignment horizontal="left" vertical="center"/>
      <protection/>
    </xf>
    <xf numFmtId="0" fontId="6" fillId="28" borderId="39" xfId="65" applyFont="1" applyFill="1" applyBorder="1" applyAlignment="1">
      <alignment horizontal="left" vertical="center"/>
      <protection/>
    </xf>
    <xf numFmtId="0" fontId="6" fillId="28" borderId="40" xfId="65" applyFont="1" applyFill="1" applyBorder="1" applyAlignment="1">
      <alignment horizontal="left" vertical="center"/>
      <protection/>
    </xf>
    <xf numFmtId="0" fontId="6" fillId="28" borderId="41" xfId="65" applyFont="1" applyFill="1" applyBorder="1" applyAlignment="1">
      <alignment horizontal="left" vertical="center"/>
      <protection/>
    </xf>
    <xf numFmtId="0" fontId="6" fillId="28" borderId="42" xfId="65" applyFont="1" applyFill="1" applyBorder="1" applyAlignment="1">
      <alignment horizontal="left" vertical="center"/>
      <protection/>
    </xf>
    <xf numFmtId="0" fontId="6" fillId="28" borderId="14" xfId="65" applyFont="1" applyFill="1" applyBorder="1" applyAlignment="1">
      <alignment horizontal="left" vertical="center"/>
      <protection/>
    </xf>
    <xf numFmtId="0" fontId="6" fillId="28" borderId="15" xfId="65" applyFont="1" applyFill="1" applyBorder="1" applyAlignment="1">
      <alignment horizontal="left" vertical="center"/>
      <protection/>
    </xf>
    <xf numFmtId="0" fontId="9" fillId="28" borderId="0" xfId="0" applyFont="1" applyFill="1" applyAlignment="1">
      <alignment horizontal="center" vertical="center"/>
    </xf>
    <xf numFmtId="0" fontId="18" fillId="28" borderId="0" xfId="0" applyFont="1" applyFill="1" applyAlignment="1">
      <alignment horizontal="center" vertical="center"/>
    </xf>
    <xf numFmtId="6" fontId="14" fillId="28" borderId="0" xfId="60" applyFont="1" applyFill="1" applyAlignment="1">
      <alignment horizontal="center" vertical="center"/>
    </xf>
    <xf numFmtId="6" fontId="18" fillId="28" borderId="0" xfId="60" applyFont="1" applyFill="1" applyBorder="1" applyAlignment="1">
      <alignment horizontal="center" vertical="center"/>
    </xf>
    <xf numFmtId="38" fontId="18" fillId="28" borderId="0" xfId="0" applyNumberFormat="1" applyFont="1" applyFill="1" applyBorder="1" applyAlignment="1">
      <alignment horizontal="center" vertical="center"/>
    </xf>
    <xf numFmtId="0" fontId="16" fillId="28" borderId="0" xfId="0" applyFont="1" applyFill="1" applyAlignment="1">
      <alignment horizontal="center" vertical="center"/>
    </xf>
    <xf numFmtId="0" fontId="9" fillId="28" borderId="0" xfId="0" applyFont="1" applyFill="1" applyAlignment="1">
      <alignment horizontal="center" vertical="center"/>
    </xf>
    <xf numFmtId="0" fontId="14" fillId="34" borderId="0" xfId="60" applyNumberFormat="1" applyFont="1" applyFill="1" applyBorder="1" applyAlignment="1">
      <alignment horizontal="center" vertical="center"/>
    </xf>
    <xf numFmtId="0" fontId="14" fillId="34" borderId="0" xfId="0" applyNumberFormat="1" applyFont="1" applyFill="1" applyBorder="1" applyAlignment="1">
      <alignment horizontal="center" vertical="center"/>
    </xf>
    <xf numFmtId="6" fontId="14" fillId="34" borderId="43" xfId="60" applyFont="1" applyFill="1" applyBorder="1" applyAlignment="1">
      <alignment horizontal="center" vertical="center"/>
    </xf>
    <xf numFmtId="0" fontId="14" fillId="34" borderId="44" xfId="60" applyNumberFormat="1" applyFont="1" applyFill="1" applyBorder="1" applyAlignment="1">
      <alignment horizontal="center" vertical="center"/>
    </xf>
    <xf numFmtId="0" fontId="14" fillId="34" borderId="28" xfId="0" applyFont="1" applyFill="1" applyBorder="1" applyAlignment="1">
      <alignment horizontal="center" vertical="center"/>
    </xf>
    <xf numFmtId="38" fontId="19" fillId="34" borderId="28" xfId="50" applyFont="1" applyFill="1" applyBorder="1" applyAlignment="1">
      <alignment horizontal="center" vertical="center"/>
    </xf>
    <xf numFmtId="38" fontId="19" fillId="34" borderId="23" xfId="50" applyFont="1" applyFill="1" applyBorder="1" applyAlignment="1">
      <alignment horizontal="center" vertical="center"/>
    </xf>
    <xf numFmtId="0" fontId="19" fillId="34" borderId="28" xfId="65" applyFont="1" applyFill="1" applyBorder="1" applyAlignment="1">
      <alignment horizontal="center" vertical="center"/>
      <protection/>
    </xf>
    <xf numFmtId="0" fontId="14" fillId="34" borderId="44" xfId="0" applyNumberFormat="1" applyFont="1" applyFill="1" applyBorder="1" applyAlignment="1">
      <alignment horizontal="center" vertical="center"/>
    </xf>
    <xf numFmtId="0" fontId="16" fillId="28" borderId="0" xfId="0" applyFont="1" applyFill="1" applyAlignment="1">
      <alignment horizontal="left" vertical="center"/>
    </xf>
    <xf numFmtId="0" fontId="14" fillId="34" borderId="16" xfId="0" applyFont="1" applyFill="1" applyBorder="1" applyAlignment="1" applyProtection="1">
      <alignment horizontal="center" vertical="center"/>
      <protection locked="0"/>
    </xf>
    <xf numFmtId="0" fontId="14" fillId="34" borderId="11" xfId="0" applyFont="1" applyFill="1" applyBorder="1" applyAlignment="1" applyProtection="1">
      <alignment horizontal="center" vertical="center"/>
      <protection locked="0"/>
    </xf>
    <xf numFmtId="0" fontId="14" fillId="34" borderId="45" xfId="0" applyFont="1" applyFill="1" applyBorder="1" applyAlignment="1" applyProtection="1">
      <alignment horizontal="center" vertical="center"/>
      <protection locked="0"/>
    </xf>
    <xf numFmtId="0" fontId="9" fillId="28" borderId="46" xfId="0" applyFont="1" applyFill="1" applyBorder="1" applyAlignment="1">
      <alignment horizontal="center" vertical="center"/>
    </xf>
    <xf numFmtId="0" fontId="14" fillId="34" borderId="16" xfId="0" applyFont="1" applyFill="1" applyBorder="1" applyAlignment="1">
      <alignment vertical="center"/>
    </xf>
    <xf numFmtId="0" fontId="18" fillId="28" borderId="47" xfId="0" applyFont="1" applyFill="1" applyBorder="1" applyAlignment="1">
      <alignment horizontal="center" vertical="center"/>
    </xf>
    <xf numFmtId="0" fontId="16" fillId="28" borderId="48" xfId="0" applyFont="1" applyFill="1" applyBorder="1" applyAlignment="1">
      <alignment horizontal="center" vertical="center"/>
    </xf>
    <xf numFmtId="6" fontId="18" fillId="28" borderId="47" xfId="60" applyFont="1" applyFill="1" applyBorder="1" applyAlignment="1">
      <alignment horizontal="center" vertical="center"/>
    </xf>
    <xf numFmtId="6" fontId="14" fillId="28" borderId="48" xfId="60" applyFont="1" applyFill="1" applyBorder="1" applyAlignment="1">
      <alignment horizontal="center" vertical="center"/>
    </xf>
    <xf numFmtId="0" fontId="9" fillId="28" borderId="0" xfId="0" applyFont="1" applyFill="1" applyAlignment="1">
      <alignment horizontal="center" vertical="center" shrinkToFit="1"/>
    </xf>
    <xf numFmtId="0" fontId="6" fillId="33" borderId="16" xfId="65" applyFont="1" applyFill="1" applyBorder="1" applyAlignment="1">
      <alignment horizontal="left" vertical="center" wrapText="1"/>
      <protection/>
    </xf>
    <xf numFmtId="0" fontId="6" fillId="33" borderId="16" xfId="65" applyFont="1" applyFill="1" applyBorder="1" applyAlignment="1">
      <alignment horizontal="left" vertical="top" wrapText="1"/>
      <protection/>
    </xf>
    <xf numFmtId="0" fontId="68" fillId="34" borderId="16" xfId="0" applyFont="1" applyFill="1" applyBorder="1" applyAlignment="1">
      <alignment horizontal="center" vertical="center"/>
    </xf>
    <xf numFmtId="0" fontId="14" fillId="34" borderId="20" xfId="0" applyFont="1" applyFill="1" applyBorder="1" applyAlignment="1" applyProtection="1">
      <alignment horizontal="center" vertical="center" shrinkToFit="1"/>
      <protection locked="0"/>
    </xf>
    <xf numFmtId="0" fontId="8" fillId="28" borderId="12" xfId="65" applyFont="1" applyFill="1" applyBorder="1" applyAlignment="1">
      <alignment horizontal="center" vertical="center"/>
      <protection/>
    </xf>
    <xf numFmtId="0" fontId="14" fillId="34" borderId="16" xfId="0" applyFont="1" applyFill="1" applyBorder="1" applyAlignment="1">
      <alignment horizontal="center" vertical="center" shrinkToFit="1"/>
    </xf>
    <xf numFmtId="0" fontId="6" fillId="0" borderId="12" xfId="65" applyFont="1" applyFill="1" applyBorder="1" applyAlignment="1" applyProtection="1">
      <alignment horizontal="center" vertical="center" wrapText="1" shrinkToFit="1"/>
      <protection locked="0"/>
    </xf>
    <xf numFmtId="0" fontId="14" fillId="28" borderId="0" xfId="0" applyFont="1" applyFill="1" applyAlignment="1" applyProtection="1">
      <alignment horizontal="center" vertical="center"/>
      <protection/>
    </xf>
    <xf numFmtId="0" fontId="17" fillId="28" borderId="0" xfId="0" applyFont="1" applyFill="1" applyAlignment="1" applyProtection="1">
      <alignment horizontal="left" vertical="center"/>
      <protection/>
    </xf>
    <xf numFmtId="0" fontId="14" fillId="34" borderId="0" xfId="0" applyFont="1" applyFill="1" applyAlignment="1" applyProtection="1">
      <alignment horizontal="center" vertical="center"/>
      <protection/>
    </xf>
    <xf numFmtId="0" fontId="9" fillId="28" borderId="0" xfId="0" applyFont="1" applyFill="1" applyAlignment="1" applyProtection="1">
      <alignment horizontal="left" vertical="center"/>
      <protection/>
    </xf>
    <xf numFmtId="0" fontId="16" fillId="28" borderId="25" xfId="0" applyFont="1" applyFill="1" applyBorder="1" applyAlignment="1" applyProtection="1">
      <alignment horizontal="left" vertical="center"/>
      <protection/>
    </xf>
    <xf numFmtId="0" fontId="14" fillId="28" borderId="22" xfId="0" applyFont="1" applyFill="1" applyBorder="1" applyAlignment="1" applyProtection="1">
      <alignment horizontal="center" vertical="center"/>
      <protection/>
    </xf>
    <xf numFmtId="0" fontId="14" fillId="28" borderId="26" xfId="0" applyFont="1" applyFill="1" applyBorder="1" applyAlignment="1" applyProtection="1">
      <alignment horizontal="center" vertical="center"/>
      <protection/>
    </xf>
    <xf numFmtId="0" fontId="14" fillId="28" borderId="27" xfId="0" applyFont="1" applyFill="1" applyBorder="1" applyAlignment="1" applyProtection="1">
      <alignment horizontal="left" vertical="center"/>
      <protection/>
    </xf>
    <xf numFmtId="0" fontId="14" fillId="28" borderId="0" xfId="0" applyFont="1" applyFill="1" applyBorder="1" applyAlignment="1" applyProtection="1">
      <alignment horizontal="center" vertical="center"/>
      <protection/>
    </xf>
    <xf numFmtId="0" fontId="14" fillId="28" borderId="40" xfId="0" applyFont="1" applyFill="1" applyBorder="1" applyAlignment="1" applyProtection="1">
      <alignment horizontal="center" vertical="center"/>
      <protection/>
    </xf>
    <xf numFmtId="0" fontId="14" fillId="28" borderId="41" xfId="0" applyFont="1" applyFill="1" applyBorder="1" applyAlignment="1" applyProtection="1">
      <alignment horizontal="left" vertical="center"/>
      <protection/>
    </xf>
    <xf numFmtId="0" fontId="14" fillId="28" borderId="42" xfId="0" applyFont="1" applyFill="1" applyBorder="1" applyAlignment="1" applyProtection="1">
      <alignment horizontal="center" vertical="center"/>
      <protection/>
    </xf>
    <xf numFmtId="0" fontId="14" fillId="28" borderId="14" xfId="0" applyFont="1" applyFill="1" applyBorder="1" applyAlignment="1" applyProtection="1">
      <alignment horizontal="center" vertical="center"/>
      <protection/>
    </xf>
    <xf numFmtId="0" fontId="14" fillId="28" borderId="0" xfId="0" applyFont="1" applyFill="1" applyBorder="1" applyAlignment="1" applyProtection="1">
      <alignment vertical="center"/>
      <protection/>
    </xf>
    <xf numFmtId="0" fontId="14" fillId="28" borderId="40" xfId="0" applyFont="1" applyFill="1" applyBorder="1" applyAlignment="1" applyProtection="1">
      <alignment vertical="center"/>
      <protection/>
    </xf>
    <xf numFmtId="0" fontId="14" fillId="28" borderId="42" xfId="0" applyFont="1" applyFill="1" applyBorder="1" applyAlignment="1" applyProtection="1">
      <alignment vertical="center"/>
      <protection/>
    </xf>
    <xf numFmtId="0" fontId="14" fillId="28" borderId="14" xfId="0" applyFont="1" applyFill="1" applyBorder="1" applyAlignment="1" applyProtection="1">
      <alignment vertical="center"/>
      <protection/>
    </xf>
    <xf numFmtId="0" fontId="14" fillId="28" borderId="22" xfId="0" applyFont="1" applyFill="1" applyBorder="1" applyAlignment="1" applyProtection="1">
      <alignment vertical="center"/>
      <protection/>
    </xf>
    <xf numFmtId="0" fontId="14" fillId="28" borderId="26" xfId="0" applyFont="1" applyFill="1" applyBorder="1" applyAlignment="1" applyProtection="1">
      <alignment vertical="center"/>
      <protection/>
    </xf>
    <xf numFmtId="0" fontId="14" fillId="28" borderId="0" xfId="0" applyFont="1" applyFill="1" applyBorder="1" applyAlignment="1" applyProtection="1">
      <alignment horizontal="left" vertical="center"/>
      <protection/>
    </xf>
    <xf numFmtId="0" fontId="6" fillId="28" borderId="0" xfId="65" applyFont="1" applyFill="1" applyAlignment="1" applyProtection="1">
      <alignment horizontal="left" vertical="center"/>
      <protection/>
    </xf>
    <xf numFmtId="0" fontId="6" fillId="28" borderId="35" xfId="65" applyFont="1" applyFill="1" applyBorder="1" applyAlignment="1" applyProtection="1">
      <alignment horizontal="left" vertical="center"/>
      <protection/>
    </xf>
    <xf numFmtId="0" fontId="6" fillId="28" borderId="36" xfId="65" applyFont="1" applyFill="1" applyBorder="1" applyAlignment="1" applyProtection="1">
      <alignment horizontal="left" vertical="center"/>
      <protection/>
    </xf>
    <xf numFmtId="0" fontId="6" fillId="28" borderId="25" xfId="65" applyFont="1" applyFill="1" applyBorder="1" applyAlignment="1" applyProtection="1">
      <alignment horizontal="left" vertical="center"/>
      <protection/>
    </xf>
    <xf numFmtId="0" fontId="6" fillId="28" borderId="22" xfId="65" applyFont="1" applyFill="1" applyBorder="1" applyAlignment="1" applyProtection="1">
      <alignment horizontal="left" vertical="center"/>
      <protection/>
    </xf>
    <xf numFmtId="0" fontId="6" fillId="28" borderId="26" xfId="65" applyFont="1" applyFill="1" applyBorder="1" applyAlignment="1" applyProtection="1">
      <alignment horizontal="left" vertical="center"/>
      <protection/>
    </xf>
    <xf numFmtId="0" fontId="6" fillId="28" borderId="0" xfId="65" applyFont="1" applyFill="1" applyBorder="1" applyAlignment="1" applyProtection="1">
      <alignment horizontal="left" vertical="center"/>
      <protection/>
    </xf>
    <xf numFmtId="0" fontId="6" fillId="34" borderId="0" xfId="65" applyFont="1" applyFill="1" applyAlignment="1" applyProtection="1">
      <alignment horizontal="left" vertical="center"/>
      <protection/>
    </xf>
    <xf numFmtId="38" fontId="70" fillId="36" borderId="24" xfId="50" applyFont="1" applyFill="1" applyBorder="1" applyAlignment="1" applyProtection="1">
      <alignment vertical="center"/>
      <protection locked="0"/>
    </xf>
    <xf numFmtId="0" fontId="68" fillId="34" borderId="0" xfId="0" applyFont="1" applyFill="1" applyBorder="1" applyAlignment="1">
      <alignment vertical="center"/>
    </xf>
    <xf numFmtId="0" fontId="68" fillId="34" borderId="0" xfId="0" applyFont="1" applyFill="1" applyBorder="1" applyAlignment="1">
      <alignment vertical="center" wrapText="1"/>
    </xf>
    <xf numFmtId="3" fontId="21" fillId="34" borderId="0" xfId="0" applyNumberFormat="1" applyFont="1" applyFill="1" applyBorder="1" applyAlignment="1">
      <alignment vertical="center"/>
    </xf>
    <xf numFmtId="0" fontId="21" fillId="34" borderId="0" xfId="0" applyFont="1" applyFill="1" applyBorder="1" applyAlignment="1">
      <alignment horizontal="center" vertical="center"/>
    </xf>
    <xf numFmtId="0" fontId="21" fillId="34" borderId="15" xfId="0" applyFont="1" applyFill="1" applyBorder="1" applyAlignment="1">
      <alignment horizontal="left" vertical="center"/>
    </xf>
    <xf numFmtId="0" fontId="11" fillId="0" borderId="42" xfId="65" applyFont="1" applyBorder="1" applyAlignment="1">
      <alignment vertical="center" shrinkToFit="1"/>
      <protection/>
    </xf>
    <xf numFmtId="0" fontId="11" fillId="0" borderId="42" xfId="65" applyFont="1" applyBorder="1" applyAlignment="1">
      <alignment horizontal="left" vertical="center"/>
      <protection/>
    </xf>
    <xf numFmtId="0" fontId="8" fillId="0" borderId="42" xfId="65" applyFont="1" applyBorder="1" applyAlignment="1">
      <alignment horizontal="right" vertical="center"/>
      <protection/>
    </xf>
    <xf numFmtId="38" fontId="70" fillId="28" borderId="24" xfId="50" applyFont="1" applyFill="1" applyBorder="1" applyAlignment="1" applyProtection="1">
      <alignment vertical="center"/>
      <protection locked="0"/>
    </xf>
    <xf numFmtId="38" fontId="8" fillId="38" borderId="24" xfId="50" applyFont="1" applyFill="1" applyBorder="1" applyAlignment="1">
      <alignment vertical="center"/>
    </xf>
    <xf numFmtId="38" fontId="9" fillId="38" borderId="24" xfId="50" applyFont="1" applyFill="1" applyBorder="1" applyAlignment="1" applyProtection="1">
      <alignment vertical="center"/>
      <protection/>
    </xf>
    <xf numFmtId="38" fontId="71" fillId="38" borderId="24" xfId="50" applyFont="1" applyFill="1" applyBorder="1" applyAlignment="1" applyProtection="1">
      <alignment vertical="center"/>
      <protection/>
    </xf>
    <xf numFmtId="6" fontId="14" fillId="28" borderId="49" xfId="60" applyFont="1" applyFill="1" applyBorder="1" applyAlignment="1" applyProtection="1">
      <alignment horizontal="center" vertical="center"/>
      <protection/>
    </xf>
    <xf numFmtId="0" fontId="14" fillId="28" borderId="45" xfId="0" applyFont="1" applyFill="1" applyBorder="1" applyAlignment="1" applyProtection="1">
      <alignment horizontal="center" vertical="center"/>
      <protection/>
    </xf>
    <xf numFmtId="6" fontId="14" fillId="28" borderId="50" xfId="60" applyFont="1" applyFill="1" applyBorder="1" applyAlignment="1" applyProtection="1">
      <alignment horizontal="center" vertical="center"/>
      <protection/>
    </xf>
    <xf numFmtId="0" fontId="14" fillId="28" borderId="16" xfId="0" applyFont="1" applyFill="1" applyBorder="1" applyAlignment="1" applyProtection="1">
      <alignment horizontal="center" vertical="center"/>
      <protection/>
    </xf>
    <xf numFmtId="6" fontId="14" fillId="28" borderId="51" xfId="60" applyFont="1" applyFill="1" applyBorder="1" applyAlignment="1" applyProtection="1">
      <alignment horizontal="center" vertical="center"/>
      <protection/>
    </xf>
    <xf numFmtId="0" fontId="14" fillId="28" borderId="11" xfId="0" applyFont="1" applyFill="1" applyBorder="1" applyAlignment="1" applyProtection="1">
      <alignment horizontal="center" vertical="center"/>
      <protection/>
    </xf>
    <xf numFmtId="0" fontId="6" fillId="33" borderId="25" xfId="65" applyFont="1" applyFill="1" applyBorder="1" applyAlignment="1">
      <alignment vertical="center" wrapText="1"/>
      <protection/>
    </xf>
    <xf numFmtId="0" fontId="6" fillId="33" borderId="22" xfId="65" applyFont="1" applyFill="1" applyBorder="1" applyAlignment="1">
      <alignment vertical="center" wrapText="1"/>
      <protection/>
    </xf>
    <xf numFmtId="0" fontId="6" fillId="33" borderId="22" xfId="65" applyFont="1" applyFill="1" applyBorder="1" applyAlignment="1">
      <alignment horizontal="right" vertical="center"/>
      <protection/>
    </xf>
    <xf numFmtId="0" fontId="70" fillId="36" borderId="24" xfId="65" applyFont="1" applyFill="1" applyBorder="1" applyProtection="1">
      <alignment vertical="center"/>
      <protection locked="0"/>
    </xf>
    <xf numFmtId="0" fontId="70" fillId="36" borderId="10" xfId="65" applyFont="1" applyFill="1" applyBorder="1" applyProtection="1">
      <alignment vertical="center"/>
      <protection locked="0"/>
    </xf>
    <xf numFmtId="0" fontId="13" fillId="33" borderId="22" xfId="65" applyFont="1" applyFill="1" applyBorder="1" applyAlignment="1">
      <alignment horizontal="left" vertical="top" wrapText="1"/>
      <protection/>
    </xf>
    <xf numFmtId="0" fontId="13" fillId="33" borderId="0" xfId="65" applyFont="1" applyFill="1" applyBorder="1" applyAlignment="1">
      <alignment horizontal="left" vertical="top" wrapText="1"/>
      <protection/>
    </xf>
    <xf numFmtId="0" fontId="6" fillId="33" borderId="0" xfId="65" applyFont="1" applyFill="1" applyBorder="1" applyAlignment="1">
      <alignment horizontal="center" vertical="top" wrapText="1"/>
      <protection/>
    </xf>
    <xf numFmtId="0" fontId="11" fillId="35" borderId="0" xfId="65" applyFont="1" applyFill="1" applyAlignment="1">
      <alignment horizontal="center" vertical="center"/>
      <protection/>
    </xf>
    <xf numFmtId="0" fontId="10" fillId="33" borderId="0" xfId="65" applyFont="1" applyFill="1" applyAlignment="1">
      <alignment vertical="top" wrapText="1"/>
      <protection/>
    </xf>
    <xf numFmtId="0" fontId="13" fillId="33" borderId="0" xfId="65" applyFont="1" applyFill="1" applyAlignment="1">
      <alignment vertical="top" wrapText="1"/>
      <protection/>
    </xf>
    <xf numFmtId="0" fontId="6" fillId="37" borderId="25" xfId="65" applyFont="1" applyFill="1" applyBorder="1" applyAlignment="1">
      <alignment horizontal="center" vertical="center"/>
      <protection/>
    </xf>
    <xf numFmtId="0" fontId="6" fillId="35" borderId="25" xfId="65" applyFont="1" applyFill="1" applyBorder="1" applyAlignment="1">
      <alignment horizontal="center" vertical="center"/>
      <protection/>
    </xf>
    <xf numFmtId="0" fontId="6" fillId="35" borderId="38" xfId="65" applyFont="1" applyFill="1" applyBorder="1" applyAlignment="1">
      <alignment horizontal="center" vertical="center"/>
      <protection/>
    </xf>
    <xf numFmtId="38" fontId="11" fillId="37" borderId="24" xfId="65" applyNumberFormat="1" applyFont="1" applyFill="1" applyBorder="1">
      <alignment vertical="center"/>
      <protection/>
    </xf>
    <xf numFmtId="0" fontId="11" fillId="37" borderId="23" xfId="65" applyFont="1" applyFill="1" applyBorder="1">
      <alignment vertical="center"/>
      <protection/>
    </xf>
    <xf numFmtId="0" fontId="6" fillId="33" borderId="23" xfId="65" applyFont="1" applyFill="1" applyBorder="1">
      <alignment vertical="center"/>
      <protection/>
    </xf>
    <xf numFmtId="0" fontId="6" fillId="33" borderId="0" xfId="65" applyFont="1" applyFill="1" applyBorder="1" applyAlignment="1">
      <alignment horizontal="center" vertical="center"/>
      <protection/>
    </xf>
    <xf numFmtId="38" fontId="11" fillId="37" borderId="24" xfId="50" applyFont="1" applyFill="1" applyBorder="1" applyAlignment="1">
      <alignment vertical="center"/>
    </xf>
    <xf numFmtId="38" fontId="11" fillId="37" borderId="23" xfId="50" applyFont="1" applyFill="1" applyBorder="1" applyAlignment="1">
      <alignment vertical="center"/>
    </xf>
    <xf numFmtId="38" fontId="70" fillId="36" borderId="24" xfId="50" applyFont="1" applyFill="1" applyBorder="1" applyAlignment="1" applyProtection="1">
      <alignment vertical="center"/>
      <protection locked="0"/>
    </xf>
    <xf numFmtId="38" fontId="70" fillId="36" borderId="10" xfId="50" applyFont="1" applyFill="1" applyBorder="1" applyAlignment="1" applyProtection="1">
      <alignment vertical="center"/>
      <protection locked="0"/>
    </xf>
    <xf numFmtId="0" fontId="6" fillId="33" borderId="0" xfId="65" applyFont="1" applyFill="1" applyBorder="1" applyAlignment="1">
      <alignment horizontal="center" vertical="top"/>
      <protection/>
    </xf>
    <xf numFmtId="0" fontId="13" fillId="33" borderId="0" xfId="65" applyFont="1" applyFill="1" applyAlignment="1">
      <alignment horizontal="left" vertical="top" wrapText="1"/>
      <protection/>
    </xf>
    <xf numFmtId="0" fontId="6" fillId="33" borderId="0" xfId="65" applyFont="1" applyFill="1" applyAlignment="1">
      <alignment horizontal="center" vertical="center"/>
      <protection/>
    </xf>
    <xf numFmtId="0" fontId="24" fillId="0" borderId="42" xfId="65" applyFont="1" applyBorder="1" applyAlignment="1">
      <alignment horizontal="center" vertical="center"/>
      <protection/>
    </xf>
    <xf numFmtId="0" fontId="70" fillId="28" borderId="52" xfId="65" applyFont="1" applyFill="1" applyBorder="1" applyAlignment="1" applyProtection="1">
      <alignment horizontal="center" vertical="center"/>
      <protection locked="0"/>
    </xf>
    <xf numFmtId="0" fontId="70" fillId="28" borderId="53" xfId="65" applyFont="1" applyFill="1" applyBorder="1" applyAlignment="1" applyProtection="1">
      <alignment horizontal="center" vertical="center"/>
      <protection locked="0"/>
    </xf>
    <xf numFmtId="0" fontId="2" fillId="34" borderId="24"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72" fillId="34" borderId="52" xfId="0" applyFont="1" applyFill="1" applyBorder="1" applyAlignment="1" applyProtection="1">
      <alignment horizontal="center" vertical="center" wrapText="1"/>
      <protection locked="0"/>
    </xf>
    <xf numFmtId="0" fontId="72" fillId="34" borderId="54" xfId="0" applyFont="1" applyFill="1" applyBorder="1" applyAlignment="1" applyProtection="1">
      <alignment horizontal="center" vertical="center" wrapText="1"/>
      <protection locked="0"/>
    </xf>
    <xf numFmtId="0" fontId="72" fillId="34" borderId="53" xfId="0" applyFont="1" applyFill="1" applyBorder="1" applyAlignment="1" applyProtection="1">
      <alignment horizontal="center" vertical="center" wrapText="1"/>
      <protection locked="0"/>
    </xf>
    <xf numFmtId="0" fontId="17" fillId="33" borderId="25" xfId="65" applyFont="1" applyFill="1" applyBorder="1" applyAlignment="1">
      <alignment horizontal="center" vertical="center"/>
      <protection/>
    </xf>
    <xf numFmtId="0" fontId="17" fillId="33" borderId="22" xfId="65" applyFont="1" applyFill="1" applyBorder="1" applyAlignment="1">
      <alignment horizontal="center" vertical="center"/>
      <protection/>
    </xf>
    <xf numFmtId="0" fontId="17" fillId="33" borderId="0" xfId="65" applyFont="1" applyFill="1" applyBorder="1" applyAlignment="1">
      <alignment horizontal="center" vertical="center"/>
      <protection/>
    </xf>
    <xf numFmtId="0" fontId="17" fillId="33" borderId="26" xfId="65" applyFont="1" applyFill="1" applyBorder="1" applyAlignment="1">
      <alignment horizontal="center" vertical="center"/>
      <protection/>
    </xf>
    <xf numFmtId="0" fontId="0" fillId="34" borderId="24" xfId="0" applyFont="1" applyFill="1" applyBorder="1" applyAlignment="1">
      <alignment horizontal="center" vertical="center" wrapText="1"/>
    </xf>
    <xf numFmtId="0" fontId="0" fillId="34" borderId="10" xfId="0" applyFont="1" applyFill="1" applyBorder="1" applyAlignment="1">
      <alignment horizontal="center" vertical="center" wrapText="1"/>
    </xf>
    <xf numFmtId="0" fontId="73" fillId="28" borderId="24" xfId="0" applyFont="1" applyFill="1" applyBorder="1" applyAlignment="1">
      <alignment horizontal="center" vertical="center"/>
    </xf>
    <xf numFmtId="0" fontId="73" fillId="28" borderId="43" xfId="0" applyFont="1" applyFill="1" applyBorder="1" applyAlignment="1">
      <alignment horizontal="center" vertical="center"/>
    </xf>
    <xf numFmtId="0" fontId="73" fillId="28" borderId="23" xfId="0" applyFont="1" applyFill="1" applyBorder="1" applyAlignment="1">
      <alignment horizontal="center" vertical="center"/>
    </xf>
    <xf numFmtId="0" fontId="73" fillId="28" borderId="28" xfId="0" applyFont="1" applyFill="1" applyBorder="1" applyAlignment="1">
      <alignment horizontal="center" vertical="center"/>
    </xf>
    <xf numFmtId="0" fontId="73" fillId="28" borderId="29" xfId="0" applyFont="1" applyFill="1" applyBorder="1" applyAlignment="1">
      <alignment horizontal="center" vertical="center"/>
    </xf>
    <xf numFmtId="0" fontId="73" fillId="28" borderId="44" xfId="0" applyFont="1" applyFill="1" applyBorder="1" applyAlignment="1">
      <alignment horizontal="center" vertical="center"/>
    </xf>
    <xf numFmtId="0" fontId="14" fillId="34" borderId="16" xfId="0" applyFont="1" applyFill="1" applyBorder="1" applyAlignment="1" applyProtection="1">
      <alignment horizontal="center" vertical="center" wrapText="1"/>
      <protection locked="0"/>
    </xf>
    <xf numFmtId="0" fontId="14" fillId="34" borderId="55" xfId="0" applyFont="1" applyFill="1" applyBorder="1" applyAlignment="1" applyProtection="1">
      <alignment horizontal="center" vertical="center" wrapText="1"/>
      <protection locked="0"/>
    </xf>
    <xf numFmtId="0" fontId="23" fillId="28" borderId="56" xfId="0" applyFont="1" applyFill="1" applyBorder="1" applyAlignment="1">
      <alignment horizontal="center" vertical="center" shrinkToFit="1"/>
    </xf>
    <xf numFmtId="0" fontId="23" fillId="28" borderId="57" xfId="0" applyFont="1" applyFill="1" applyBorder="1" applyAlignment="1">
      <alignment horizontal="center" vertical="center" shrinkToFit="1"/>
    </xf>
    <xf numFmtId="0" fontId="14" fillId="34" borderId="11" xfId="0" applyFont="1" applyFill="1" applyBorder="1" applyAlignment="1" applyProtection="1">
      <alignment horizontal="center" vertical="center" wrapText="1"/>
      <protection locked="0"/>
    </xf>
    <xf numFmtId="0" fontId="14" fillId="34" borderId="58" xfId="0" applyFont="1" applyFill="1" applyBorder="1" applyAlignment="1" applyProtection="1">
      <alignment horizontal="center" vertical="center" wrapText="1"/>
      <protection locked="0"/>
    </xf>
    <xf numFmtId="0" fontId="9" fillId="28" borderId="49" xfId="0" applyFont="1" applyFill="1" applyBorder="1" applyAlignment="1">
      <alignment horizontal="center" vertical="center"/>
    </xf>
    <xf numFmtId="0" fontId="9" fillId="28" borderId="59" xfId="0" applyFont="1" applyFill="1" applyBorder="1" applyAlignment="1">
      <alignment horizontal="center" vertical="center"/>
    </xf>
    <xf numFmtId="0" fontId="9" fillId="28" borderId="31" xfId="0" applyFont="1" applyFill="1" applyBorder="1" applyAlignment="1">
      <alignment horizontal="center" vertical="center"/>
    </xf>
    <xf numFmtId="0" fontId="9" fillId="28" borderId="60" xfId="0" applyFont="1" applyFill="1" applyBorder="1" applyAlignment="1">
      <alignment horizontal="center" vertical="center"/>
    </xf>
    <xf numFmtId="0" fontId="14" fillId="34" borderId="45" xfId="0" applyFont="1" applyFill="1" applyBorder="1" applyAlignment="1" applyProtection="1">
      <alignment horizontal="center" vertical="center" wrapText="1"/>
      <protection locked="0"/>
    </xf>
    <xf numFmtId="0" fontId="14" fillId="34" borderId="59" xfId="0" applyFont="1" applyFill="1" applyBorder="1" applyAlignment="1" applyProtection="1">
      <alignment horizontal="center" vertical="center" wrapText="1"/>
      <protection locked="0"/>
    </xf>
    <xf numFmtId="0" fontId="9" fillId="28" borderId="0" xfId="0" applyFont="1" applyFill="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3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3"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38100</xdr:rowOff>
    </xdr:from>
    <xdr:to>
      <xdr:col>0</xdr:col>
      <xdr:colOff>1724025</xdr:colOff>
      <xdr:row>22</xdr:row>
      <xdr:rowOff>114300</xdr:rowOff>
    </xdr:to>
    <xdr:sp>
      <xdr:nvSpPr>
        <xdr:cNvPr id="1" name="テキスト ボックス 1"/>
        <xdr:cNvSpPr txBox="1">
          <a:spLocks noChangeArrowheads="1"/>
        </xdr:cNvSpPr>
      </xdr:nvSpPr>
      <xdr:spPr>
        <a:xfrm>
          <a:off x="209550" y="2257425"/>
          <a:ext cx="15144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276225</xdr:colOff>
      <xdr:row>17</xdr:row>
      <xdr:rowOff>104775</xdr:rowOff>
    </xdr:from>
    <xdr:to>
      <xdr:col>0</xdr:col>
      <xdr:colOff>1171575</xdr:colOff>
      <xdr:row>18</xdr:row>
      <xdr:rowOff>104775</xdr:rowOff>
    </xdr:to>
    <xdr:sp>
      <xdr:nvSpPr>
        <xdr:cNvPr id="2" name="正方形/長方形 2"/>
        <xdr:cNvSpPr>
          <a:spLocks/>
        </xdr:cNvSpPr>
      </xdr:nvSpPr>
      <xdr:spPr>
        <a:xfrm>
          <a:off x="276225" y="2495550"/>
          <a:ext cx="895350" cy="171450"/>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19</xdr:row>
      <xdr:rowOff>457200</xdr:rowOff>
    </xdr:from>
    <xdr:to>
      <xdr:col>0</xdr:col>
      <xdr:colOff>1190625</xdr:colOff>
      <xdr:row>20</xdr:row>
      <xdr:rowOff>152400</xdr:rowOff>
    </xdr:to>
    <xdr:sp>
      <xdr:nvSpPr>
        <xdr:cNvPr id="3" name="正方形/長方形 3"/>
        <xdr:cNvSpPr>
          <a:spLocks/>
        </xdr:cNvSpPr>
      </xdr:nvSpPr>
      <xdr:spPr>
        <a:xfrm>
          <a:off x="295275" y="3190875"/>
          <a:ext cx="895350" cy="161925"/>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38100</xdr:rowOff>
    </xdr:from>
    <xdr:to>
      <xdr:col>0</xdr:col>
      <xdr:colOff>1724025</xdr:colOff>
      <xdr:row>22</xdr:row>
      <xdr:rowOff>114300</xdr:rowOff>
    </xdr:to>
    <xdr:sp>
      <xdr:nvSpPr>
        <xdr:cNvPr id="1" name="テキスト ボックス 1"/>
        <xdr:cNvSpPr txBox="1">
          <a:spLocks noChangeArrowheads="1"/>
        </xdr:cNvSpPr>
      </xdr:nvSpPr>
      <xdr:spPr>
        <a:xfrm>
          <a:off x="209550" y="2257425"/>
          <a:ext cx="15144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276225</xdr:colOff>
      <xdr:row>17</xdr:row>
      <xdr:rowOff>104775</xdr:rowOff>
    </xdr:from>
    <xdr:to>
      <xdr:col>0</xdr:col>
      <xdr:colOff>1171575</xdr:colOff>
      <xdr:row>18</xdr:row>
      <xdr:rowOff>104775</xdr:rowOff>
    </xdr:to>
    <xdr:sp>
      <xdr:nvSpPr>
        <xdr:cNvPr id="2" name="正方形/長方形 2"/>
        <xdr:cNvSpPr>
          <a:spLocks/>
        </xdr:cNvSpPr>
      </xdr:nvSpPr>
      <xdr:spPr>
        <a:xfrm>
          <a:off x="276225" y="2495550"/>
          <a:ext cx="895350" cy="171450"/>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19</xdr:row>
      <xdr:rowOff>457200</xdr:rowOff>
    </xdr:from>
    <xdr:to>
      <xdr:col>0</xdr:col>
      <xdr:colOff>1190625</xdr:colOff>
      <xdr:row>20</xdr:row>
      <xdr:rowOff>152400</xdr:rowOff>
    </xdr:to>
    <xdr:sp>
      <xdr:nvSpPr>
        <xdr:cNvPr id="3" name="正方形/長方形 3"/>
        <xdr:cNvSpPr>
          <a:spLocks/>
        </xdr:cNvSpPr>
      </xdr:nvSpPr>
      <xdr:spPr>
        <a:xfrm>
          <a:off x="295275" y="3190875"/>
          <a:ext cx="895350" cy="161925"/>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38100</xdr:rowOff>
    </xdr:from>
    <xdr:to>
      <xdr:col>0</xdr:col>
      <xdr:colOff>1724025</xdr:colOff>
      <xdr:row>22</xdr:row>
      <xdr:rowOff>114300</xdr:rowOff>
    </xdr:to>
    <xdr:sp>
      <xdr:nvSpPr>
        <xdr:cNvPr id="1" name="テキスト ボックス 1"/>
        <xdr:cNvSpPr txBox="1">
          <a:spLocks noChangeArrowheads="1"/>
        </xdr:cNvSpPr>
      </xdr:nvSpPr>
      <xdr:spPr>
        <a:xfrm>
          <a:off x="209550" y="2257425"/>
          <a:ext cx="15144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276225</xdr:colOff>
      <xdr:row>17</xdr:row>
      <xdr:rowOff>104775</xdr:rowOff>
    </xdr:from>
    <xdr:to>
      <xdr:col>0</xdr:col>
      <xdr:colOff>1171575</xdr:colOff>
      <xdr:row>18</xdr:row>
      <xdr:rowOff>104775</xdr:rowOff>
    </xdr:to>
    <xdr:sp>
      <xdr:nvSpPr>
        <xdr:cNvPr id="2" name="正方形/長方形 2"/>
        <xdr:cNvSpPr>
          <a:spLocks/>
        </xdr:cNvSpPr>
      </xdr:nvSpPr>
      <xdr:spPr>
        <a:xfrm>
          <a:off x="276225" y="2495550"/>
          <a:ext cx="895350" cy="171450"/>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19</xdr:row>
      <xdr:rowOff>457200</xdr:rowOff>
    </xdr:from>
    <xdr:to>
      <xdr:col>0</xdr:col>
      <xdr:colOff>1190625</xdr:colOff>
      <xdr:row>20</xdr:row>
      <xdr:rowOff>152400</xdr:rowOff>
    </xdr:to>
    <xdr:sp>
      <xdr:nvSpPr>
        <xdr:cNvPr id="3" name="正方形/長方形 3"/>
        <xdr:cNvSpPr>
          <a:spLocks/>
        </xdr:cNvSpPr>
      </xdr:nvSpPr>
      <xdr:spPr>
        <a:xfrm>
          <a:off x="295275" y="3190875"/>
          <a:ext cx="895350" cy="161925"/>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38100</xdr:rowOff>
    </xdr:from>
    <xdr:to>
      <xdr:col>0</xdr:col>
      <xdr:colOff>1724025</xdr:colOff>
      <xdr:row>22</xdr:row>
      <xdr:rowOff>114300</xdr:rowOff>
    </xdr:to>
    <xdr:sp>
      <xdr:nvSpPr>
        <xdr:cNvPr id="1" name="テキスト ボックス 1"/>
        <xdr:cNvSpPr txBox="1">
          <a:spLocks noChangeArrowheads="1"/>
        </xdr:cNvSpPr>
      </xdr:nvSpPr>
      <xdr:spPr>
        <a:xfrm>
          <a:off x="209550" y="2257425"/>
          <a:ext cx="15144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276225</xdr:colOff>
      <xdr:row>17</xdr:row>
      <xdr:rowOff>104775</xdr:rowOff>
    </xdr:from>
    <xdr:to>
      <xdr:col>0</xdr:col>
      <xdr:colOff>1171575</xdr:colOff>
      <xdr:row>18</xdr:row>
      <xdr:rowOff>104775</xdr:rowOff>
    </xdr:to>
    <xdr:sp>
      <xdr:nvSpPr>
        <xdr:cNvPr id="2" name="正方形/長方形 2"/>
        <xdr:cNvSpPr>
          <a:spLocks/>
        </xdr:cNvSpPr>
      </xdr:nvSpPr>
      <xdr:spPr>
        <a:xfrm>
          <a:off x="276225" y="2495550"/>
          <a:ext cx="895350" cy="171450"/>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19</xdr:row>
      <xdr:rowOff>457200</xdr:rowOff>
    </xdr:from>
    <xdr:to>
      <xdr:col>0</xdr:col>
      <xdr:colOff>1190625</xdr:colOff>
      <xdr:row>20</xdr:row>
      <xdr:rowOff>152400</xdr:rowOff>
    </xdr:to>
    <xdr:sp>
      <xdr:nvSpPr>
        <xdr:cNvPr id="3" name="正方形/長方形 3"/>
        <xdr:cNvSpPr>
          <a:spLocks/>
        </xdr:cNvSpPr>
      </xdr:nvSpPr>
      <xdr:spPr>
        <a:xfrm>
          <a:off x="295275" y="3190875"/>
          <a:ext cx="895350" cy="161925"/>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38100</xdr:rowOff>
    </xdr:from>
    <xdr:to>
      <xdr:col>0</xdr:col>
      <xdr:colOff>1724025</xdr:colOff>
      <xdr:row>22</xdr:row>
      <xdr:rowOff>114300</xdr:rowOff>
    </xdr:to>
    <xdr:sp>
      <xdr:nvSpPr>
        <xdr:cNvPr id="1" name="テキスト ボックス 1"/>
        <xdr:cNvSpPr txBox="1">
          <a:spLocks noChangeArrowheads="1"/>
        </xdr:cNvSpPr>
      </xdr:nvSpPr>
      <xdr:spPr>
        <a:xfrm>
          <a:off x="209550" y="2257425"/>
          <a:ext cx="15144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276225</xdr:colOff>
      <xdr:row>17</xdr:row>
      <xdr:rowOff>104775</xdr:rowOff>
    </xdr:from>
    <xdr:to>
      <xdr:col>0</xdr:col>
      <xdr:colOff>1171575</xdr:colOff>
      <xdr:row>18</xdr:row>
      <xdr:rowOff>104775</xdr:rowOff>
    </xdr:to>
    <xdr:sp>
      <xdr:nvSpPr>
        <xdr:cNvPr id="2" name="正方形/長方形 2"/>
        <xdr:cNvSpPr>
          <a:spLocks/>
        </xdr:cNvSpPr>
      </xdr:nvSpPr>
      <xdr:spPr>
        <a:xfrm>
          <a:off x="276225" y="2495550"/>
          <a:ext cx="895350" cy="171450"/>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19</xdr:row>
      <xdr:rowOff>457200</xdr:rowOff>
    </xdr:from>
    <xdr:to>
      <xdr:col>0</xdr:col>
      <xdr:colOff>1190625</xdr:colOff>
      <xdr:row>20</xdr:row>
      <xdr:rowOff>152400</xdr:rowOff>
    </xdr:to>
    <xdr:sp>
      <xdr:nvSpPr>
        <xdr:cNvPr id="3" name="正方形/長方形 3"/>
        <xdr:cNvSpPr>
          <a:spLocks/>
        </xdr:cNvSpPr>
      </xdr:nvSpPr>
      <xdr:spPr>
        <a:xfrm>
          <a:off x="295275" y="3190875"/>
          <a:ext cx="895350" cy="161925"/>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38100</xdr:rowOff>
    </xdr:from>
    <xdr:to>
      <xdr:col>0</xdr:col>
      <xdr:colOff>1724025</xdr:colOff>
      <xdr:row>22</xdr:row>
      <xdr:rowOff>114300</xdr:rowOff>
    </xdr:to>
    <xdr:sp>
      <xdr:nvSpPr>
        <xdr:cNvPr id="1" name="テキスト ボックス 1"/>
        <xdr:cNvSpPr txBox="1">
          <a:spLocks noChangeArrowheads="1"/>
        </xdr:cNvSpPr>
      </xdr:nvSpPr>
      <xdr:spPr>
        <a:xfrm>
          <a:off x="209550" y="2257425"/>
          <a:ext cx="15144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276225</xdr:colOff>
      <xdr:row>17</xdr:row>
      <xdr:rowOff>104775</xdr:rowOff>
    </xdr:from>
    <xdr:to>
      <xdr:col>0</xdr:col>
      <xdr:colOff>1171575</xdr:colOff>
      <xdr:row>18</xdr:row>
      <xdr:rowOff>104775</xdr:rowOff>
    </xdr:to>
    <xdr:sp>
      <xdr:nvSpPr>
        <xdr:cNvPr id="2" name="正方形/長方形 2"/>
        <xdr:cNvSpPr>
          <a:spLocks/>
        </xdr:cNvSpPr>
      </xdr:nvSpPr>
      <xdr:spPr>
        <a:xfrm>
          <a:off x="276225" y="2495550"/>
          <a:ext cx="895350" cy="171450"/>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19</xdr:row>
      <xdr:rowOff>457200</xdr:rowOff>
    </xdr:from>
    <xdr:to>
      <xdr:col>0</xdr:col>
      <xdr:colOff>1190625</xdr:colOff>
      <xdr:row>20</xdr:row>
      <xdr:rowOff>152400</xdr:rowOff>
    </xdr:to>
    <xdr:sp>
      <xdr:nvSpPr>
        <xdr:cNvPr id="3" name="正方形/長方形 3"/>
        <xdr:cNvSpPr>
          <a:spLocks/>
        </xdr:cNvSpPr>
      </xdr:nvSpPr>
      <xdr:spPr>
        <a:xfrm>
          <a:off x="295275" y="3190875"/>
          <a:ext cx="895350" cy="161925"/>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16</xdr:row>
      <xdr:rowOff>38100</xdr:rowOff>
    </xdr:from>
    <xdr:to>
      <xdr:col>0</xdr:col>
      <xdr:colOff>1724025</xdr:colOff>
      <xdr:row>22</xdr:row>
      <xdr:rowOff>114300</xdr:rowOff>
    </xdr:to>
    <xdr:sp>
      <xdr:nvSpPr>
        <xdr:cNvPr id="1" name="テキスト ボックス 1"/>
        <xdr:cNvSpPr txBox="1">
          <a:spLocks noChangeArrowheads="1"/>
        </xdr:cNvSpPr>
      </xdr:nvSpPr>
      <xdr:spPr>
        <a:xfrm>
          <a:off x="209550" y="2257425"/>
          <a:ext cx="1514475" cy="1409700"/>
        </a:xfrm>
        <a:prstGeom prst="rect">
          <a:avLst/>
        </a:prstGeom>
        <a:solidFill>
          <a:srgbClr val="F2DCDB"/>
        </a:solidFill>
        <a:ln w="25400" cmpd="sng">
          <a:solidFill>
            <a:srgbClr val="FF0000"/>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該当する項目にある</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部分に数値を入力してください。</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部分は自動計算です。</a:t>
          </a:r>
        </a:p>
      </xdr:txBody>
    </xdr:sp>
    <xdr:clientData/>
  </xdr:twoCellAnchor>
  <xdr:twoCellAnchor>
    <xdr:from>
      <xdr:col>0</xdr:col>
      <xdr:colOff>276225</xdr:colOff>
      <xdr:row>17</xdr:row>
      <xdr:rowOff>104775</xdr:rowOff>
    </xdr:from>
    <xdr:to>
      <xdr:col>0</xdr:col>
      <xdr:colOff>1171575</xdr:colOff>
      <xdr:row>18</xdr:row>
      <xdr:rowOff>104775</xdr:rowOff>
    </xdr:to>
    <xdr:sp>
      <xdr:nvSpPr>
        <xdr:cNvPr id="2" name="正方形/長方形 2"/>
        <xdr:cNvSpPr>
          <a:spLocks/>
        </xdr:cNvSpPr>
      </xdr:nvSpPr>
      <xdr:spPr>
        <a:xfrm>
          <a:off x="276225" y="2495550"/>
          <a:ext cx="895350" cy="171450"/>
        </a:xfrm>
        <a:prstGeom prst="rect">
          <a:avLst/>
        </a:prstGeom>
        <a:solidFill>
          <a:srgbClr val="FF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19</xdr:row>
      <xdr:rowOff>457200</xdr:rowOff>
    </xdr:from>
    <xdr:to>
      <xdr:col>0</xdr:col>
      <xdr:colOff>1190625</xdr:colOff>
      <xdr:row>20</xdr:row>
      <xdr:rowOff>152400</xdr:rowOff>
    </xdr:to>
    <xdr:sp>
      <xdr:nvSpPr>
        <xdr:cNvPr id="3" name="正方形/長方形 3"/>
        <xdr:cNvSpPr>
          <a:spLocks/>
        </xdr:cNvSpPr>
      </xdr:nvSpPr>
      <xdr:spPr>
        <a:xfrm>
          <a:off x="295275" y="3190875"/>
          <a:ext cx="895350" cy="161925"/>
        </a:xfrm>
        <a:prstGeom prst="rect">
          <a:avLst/>
        </a:prstGeom>
        <a:solidFill>
          <a:srgbClr val="CCFFCC"/>
        </a:solidFill>
        <a:ln w="2857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1:AJ100"/>
  <sheetViews>
    <sheetView tabSelected="1" view="pageBreakPreview" zoomScaleSheetLayoutView="100" zoomScalePageLayoutView="0" workbookViewId="0" topLeftCell="A1">
      <selection activeCell="N1" sqref="N1:O1"/>
    </sheetView>
  </sheetViews>
  <sheetFormatPr defaultColWidth="9.00390625" defaultRowHeight="13.5"/>
  <cols>
    <col min="1" max="1" width="25.125" style="1" customWidth="1"/>
    <col min="2" max="2" width="3.25390625" style="1" customWidth="1"/>
    <col min="3" max="3" width="19.25390625" style="1" customWidth="1"/>
    <col min="4" max="4" width="1.25" style="1" customWidth="1"/>
    <col min="5" max="5" width="16.50390625" style="1" customWidth="1"/>
    <col min="6" max="7" width="3.00390625" style="1" bestFit="1" customWidth="1"/>
    <col min="8" max="8" width="12.875" style="1" bestFit="1" customWidth="1"/>
    <col min="9" max="9" width="4.875" style="1" bestFit="1" customWidth="1"/>
    <col min="10" max="10" width="3.00390625" style="1" customWidth="1"/>
    <col min="11" max="11" width="5.50390625" style="1" bestFit="1" customWidth="1"/>
    <col min="12" max="12" width="3.00390625" style="1" customWidth="1"/>
    <col min="13" max="13" width="12.875" style="1" bestFit="1" customWidth="1"/>
    <col min="14" max="14" width="3.00390625" style="1" customWidth="1"/>
    <col min="15" max="15" width="3.00390625" style="96" customWidth="1"/>
    <col min="16" max="16" width="17.125" style="1" customWidth="1"/>
    <col min="17" max="17" width="3.00390625" style="1" customWidth="1"/>
    <col min="18" max="18" width="5.75390625" style="2" customWidth="1"/>
    <col min="19" max="19" width="7.25390625" style="2" hidden="1" customWidth="1"/>
    <col min="20" max="20" width="7.625" style="2" hidden="1" customWidth="1"/>
    <col min="21" max="22" width="9.25390625" style="2" hidden="1" customWidth="1"/>
    <col min="23" max="23" width="10.25390625" style="2" hidden="1" customWidth="1"/>
    <col min="24" max="24" width="4.75390625" style="2" hidden="1" customWidth="1"/>
    <col min="25" max="25" width="7.25390625" style="2" hidden="1" customWidth="1"/>
    <col min="26" max="27" width="9.00390625" style="2" hidden="1" customWidth="1"/>
    <col min="28" max="16384" width="9.00390625" style="1" customWidth="1"/>
  </cols>
  <sheetData>
    <row r="1" spans="2:17" ht="42.75" thickBot="1">
      <c r="B1" s="255" t="s">
        <v>281</v>
      </c>
      <c r="C1" s="255"/>
      <c r="D1" s="255"/>
      <c r="E1" s="255"/>
      <c r="F1" s="255"/>
      <c r="G1" s="255"/>
      <c r="H1" s="255"/>
      <c r="I1" s="255"/>
      <c r="J1" s="255"/>
      <c r="K1" s="255"/>
      <c r="L1" s="255"/>
      <c r="M1" s="219" t="s">
        <v>402</v>
      </c>
      <c r="N1" s="256"/>
      <c r="O1" s="257"/>
      <c r="P1" s="218" t="s">
        <v>403</v>
      </c>
      <c r="Q1" s="217"/>
    </row>
    <row r="2" spans="1:19" ht="17.25">
      <c r="A2" s="46"/>
      <c r="B2" s="263" t="s">
        <v>1</v>
      </c>
      <c r="C2" s="264"/>
      <c r="D2" s="264"/>
      <c r="E2" s="264"/>
      <c r="F2" s="264"/>
      <c r="G2" s="264"/>
      <c r="H2" s="264"/>
      <c r="I2" s="264"/>
      <c r="J2" s="264"/>
      <c r="K2" s="264"/>
      <c r="L2" s="264"/>
      <c r="M2" s="264"/>
      <c r="N2" s="265"/>
      <c r="O2" s="265"/>
      <c r="P2" s="264"/>
      <c r="Q2" s="266"/>
      <c r="R2" s="47"/>
      <c r="S2" s="47"/>
    </row>
    <row r="3" spans="1:19" ht="8.25" customHeight="1" hidden="1" thickBot="1">
      <c r="A3" s="46"/>
      <c r="B3" s="48"/>
      <c r="C3" s="49"/>
      <c r="D3" s="49"/>
      <c r="E3" s="49"/>
      <c r="F3" s="49"/>
      <c r="G3" s="49"/>
      <c r="H3" s="49"/>
      <c r="I3" s="49"/>
      <c r="J3" s="49"/>
      <c r="K3" s="49"/>
      <c r="L3" s="49"/>
      <c r="M3" s="50"/>
      <c r="N3" s="51"/>
      <c r="O3" s="51"/>
      <c r="P3" s="50"/>
      <c r="Q3" s="49"/>
      <c r="R3" s="52"/>
      <c r="S3" s="47"/>
    </row>
    <row r="4" spans="1:25" ht="15" customHeight="1" hidden="1" thickBot="1">
      <c r="A4" s="53"/>
      <c r="B4" s="54"/>
      <c r="C4" s="54"/>
      <c r="D4" s="54"/>
      <c r="E4" s="267" t="s">
        <v>116</v>
      </c>
      <c r="F4" s="268"/>
      <c r="G4" s="268"/>
      <c r="H4" s="268"/>
      <c r="I4" s="260"/>
      <c r="J4" s="261"/>
      <c r="K4" s="261"/>
      <c r="L4" s="261"/>
      <c r="M4" s="261"/>
      <c r="N4" s="261"/>
      <c r="O4" s="262"/>
      <c r="P4" s="55"/>
      <c r="Q4" s="10"/>
      <c r="R4" s="10"/>
      <c r="S4" s="10"/>
      <c r="T4" s="10"/>
      <c r="U4" s="10"/>
      <c r="V4" s="10"/>
      <c r="W4" s="10"/>
      <c r="X4" s="10"/>
      <c r="Y4" s="10"/>
    </row>
    <row r="5" spans="1:25" ht="15" customHeight="1" hidden="1" thickBot="1">
      <c r="A5" s="53"/>
      <c r="B5" s="54"/>
      <c r="C5" s="54"/>
      <c r="D5" s="54"/>
      <c r="E5" s="267" t="s">
        <v>115</v>
      </c>
      <c r="F5" s="268"/>
      <c r="G5" s="268"/>
      <c r="H5" s="268"/>
      <c r="I5" s="260"/>
      <c r="J5" s="261"/>
      <c r="K5" s="261"/>
      <c r="L5" s="261"/>
      <c r="M5" s="261"/>
      <c r="N5" s="261"/>
      <c r="O5" s="262"/>
      <c r="P5" s="55"/>
      <c r="Q5" s="10"/>
      <c r="R5" s="10"/>
      <c r="S5" s="10"/>
      <c r="T5" s="10"/>
      <c r="U5" s="10"/>
      <c r="V5" s="10"/>
      <c r="W5" s="10"/>
      <c r="X5" s="10"/>
      <c r="Y5" s="10"/>
    </row>
    <row r="6" spans="1:25" ht="15" customHeight="1" hidden="1" thickBot="1">
      <c r="A6" s="53"/>
      <c r="B6" s="54"/>
      <c r="C6" s="54"/>
      <c r="D6" s="54"/>
      <c r="E6" s="258" t="s">
        <v>114</v>
      </c>
      <c r="F6" s="259"/>
      <c r="G6" s="259"/>
      <c r="H6" s="259"/>
      <c r="I6" s="260"/>
      <c r="J6" s="261"/>
      <c r="K6" s="261"/>
      <c r="L6" s="261"/>
      <c r="M6" s="261"/>
      <c r="N6" s="261"/>
      <c r="O6" s="262"/>
      <c r="P6" s="55"/>
      <c r="Q6" s="10"/>
      <c r="R6" s="10"/>
      <c r="S6" s="10"/>
      <c r="T6" s="10"/>
      <c r="U6" s="10"/>
      <c r="V6" s="10"/>
      <c r="W6" s="10"/>
      <c r="X6" s="10"/>
      <c r="Y6" s="10"/>
    </row>
    <row r="7" spans="1:25" ht="8.25" customHeight="1" hidden="1">
      <c r="A7" s="46"/>
      <c r="B7" s="56"/>
      <c r="C7" s="56"/>
      <c r="D7" s="56"/>
      <c r="E7" s="57"/>
      <c r="F7" s="57"/>
      <c r="G7" s="57"/>
      <c r="H7" s="57"/>
      <c r="I7" s="57"/>
      <c r="J7" s="58"/>
      <c r="K7" s="59"/>
      <c r="L7" s="59"/>
      <c r="M7" s="59"/>
      <c r="N7" s="59"/>
      <c r="O7" s="59"/>
      <c r="P7" s="10"/>
      <c r="Q7" s="10"/>
      <c r="R7" s="10"/>
      <c r="S7" s="10"/>
      <c r="T7" s="10"/>
      <c r="U7" s="10"/>
      <c r="V7" s="10"/>
      <c r="W7" s="10"/>
      <c r="X7" s="10"/>
      <c r="Y7" s="10"/>
    </row>
    <row r="8" spans="1:25" ht="14.25" customHeight="1">
      <c r="A8" s="46"/>
      <c r="B8" s="60" t="s">
        <v>113</v>
      </c>
      <c r="C8" s="56"/>
      <c r="D8" s="56"/>
      <c r="E8" s="56"/>
      <c r="F8" s="56"/>
      <c r="G8" s="56"/>
      <c r="H8" s="56"/>
      <c r="I8" s="56"/>
      <c r="J8" s="54"/>
      <c r="K8" s="10"/>
      <c r="L8" s="10"/>
      <c r="M8" s="10"/>
      <c r="N8" s="10"/>
      <c r="O8" s="10"/>
      <c r="P8" s="10"/>
      <c r="Q8" s="10"/>
      <c r="R8" s="10"/>
      <c r="S8" s="10"/>
      <c r="T8" s="10"/>
      <c r="U8" s="10"/>
      <c r="V8" s="10"/>
      <c r="W8" s="10"/>
      <c r="X8" s="10"/>
      <c r="Y8" s="10"/>
    </row>
    <row r="9" spans="1:19" ht="13.5">
      <c r="A9" s="46"/>
      <c r="B9" s="46" t="s">
        <v>213</v>
      </c>
      <c r="C9" s="46"/>
      <c r="D9" s="46"/>
      <c r="E9" s="46"/>
      <c r="F9" s="46"/>
      <c r="G9" s="46"/>
      <c r="H9" s="46"/>
      <c r="I9" s="46"/>
      <c r="J9" s="46"/>
      <c r="K9" s="46"/>
      <c r="L9" s="46"/>
      <c r="M9" s="46"/>
      <c r="N9" s="46"/>
      <c r="O9" s="61"/>
      <c r="P9" s="46"/>
      <c r="Q9" s="46"/>
      <c r="R9" s="52"/>
      <c r="S9" s="47"/>
    </row>
    <row r="10" spans="2:17" ht="14.25" thickBot="1">
      <c r="B10" s="62" t="s">
        <v>111</v>
      </c>
      <c r="C10" s="62"/>
      <c r="D10" s="63"/>
      <c r="E10" s="64" t="s">
        <v>276</v>
      </c>
      <c r="F10" s="64"/>
      <c r="G10" s="64"/>
      <c r="H10" s="64"/>
      <c r="I10" s="64"/>
      <c r="J10" s="64"/>
      <c r="K10" s="64"/>
      <c r="L10" s="64"/>
      <c r="M10" s="64"/>
      <c r="N10" s="64"/>
      <c r="O10" s="61"/>
      <c r="P10" s="65" t="s">
        <v>11</v>
      </c>
      <c r="Q10" s="46"/>
    </row>
    <row r="11" spans="1:17" ht="14.25" thickBot="1">
      <c r="A11" s="46"/>
      <c r="B11" s="252" t="s">
        <v>214</v>
      </c>
      <c r="C11" s="236" t="s">
        <v>110</v>
      </c>
      <c r="D11" s="66"/>
      <c r="E11" s="67" t="s">
        <v>215</v>
      </c>
      <c r="F11" s="53"/>
      <c r="G11" s="53"/>
      <c r="H11" s="53"/>
      <c r="I11" s="53"/>
      <c r="J11" s="53"/>
      <c r="K11" s="53"/>
      <c r="L11" s="53"/>
      <c r="M11" s="53"/>
      <c r="N11" s="53"/>
      <c r="O11" s="68"/>
      <c r="P11" s="220">
        <v>0</v>
      </c>
      <c r="Q11" s="70" t="s">
        <v>0</v>
      </c>
    </row>
    <row r="12" spans="1:17" ht="13.5">
      <c r="A12" s="46"/>
      <c r="B12" s="252"/>
      <c r="C12" s="236"/>
      <c r="D12" s="66"/>
      <c r="E12" s="67" t="s">
        <v>216</v>
      </c>
      <c r="F12" s="53"/>
      <c r="G12" s="53"/>
      <c r="H12" s="53"/>
      <c r="I12" s="53"/>
      <c r="J12" s="53"/>
      <c r="K12" s="53"/>
      <c r="L12" s="53"/>
      <c r="M12" s="53"/>
      <c r="N12" s="53"/>
      <c r="O12" s="68"/>
      <c r="P12" s="71"/>
      <c r="Q12" s="46"/>
    </row>
    <row r="13" spans="1:17" ht="13.5">
      <c r="A13" s="46"/>
      <c r="B13" s="252"/>
      <c r="C13" s="236"/>
      <c r="D13" s="66"/>
      <c r="E13" s="67"/>
      <c r="F13" s="53"/>
      <c r="G13" s="53"/>
      <c r="H13" s="53"/>
      <c r="I13" s="53"/>
      <c r="J13" s="53"/>
      <c r="K13" s="53"/>
      <c r="L13" s="53"/>
      <c r="M13" s="53"/>
      <c r="N13" s="53"/>
      <c r="O13" s="68"/>
      <c r="P13" s="53"/>
      <c r="Q13" s="46"/>
    </row>
    <row r="14" spans="1:17" ht="3.75" customHeight="1" thickBot="1">
      <c r="A14" s="46"/>
      <c r="B14" s="49"/>
      <c r="C14" s="72"/>
      <c r="D14" s="73"/>
      <c r="E14" s="74"/>
      <c r="F14" s="49"/>
      <c r="G14" s="49"/>
      <c r="H14" s="49"/>
      <c r="I14" s="49"/>
      <c r="J14" s="49"/>
      <c r="K14" s="49"/>
      <c r="L14" s="49"/>
      <c r="M14" s="49"/>
      <c r="N14" s="49"/>
      <c r="O14" s="75"/>
      <c r="P14" s="49"/>
      <c r="Q14" s="46"/>
    </row>
    <row r="15" spans="1:17" ht="14.25" customHeight="1" thickBot="1">
      <c r="A15" s="46"/>
      <c r="B15" s="46" t="s">
        <v>217</v>
      </c>
      <c r="C15" s="236" t="s">
        <v>218</v>
      </c>
      <c r="D15" s="66"/>
      <c r="E15" s="67" t="s">
        <v>106</v>
      </c>
      <c r="F15" s="53"/>
      <c r="G15" s="53"/>
      <c r="H15" s="53"/>
      <c r="I15" s="53"/>
      <c r="J15" s="53"/>
      <c r="K15" s="53"/>
      <c r="L15" s="53"/>
      <c r="M15" s="53"/>
      <c r="N15" s="53"/>
      <c r="O15" s="68"/>
      <c r="P15" s="211">
        <v>0</v>
      </c>
      <c r="Q15" s="70" t="s">
        <v>0</v>
      </c>
    </row>
    <row r="16" spans="1:17" ht="13.5">
      <c r="A16" s="46"/>
      <c r="B16" s="46"/>
      <c r="C16" s="236"/>
      <c r="D16" s="66"/>
      <c r="E16" s="67"/>
      <c r="F16" s="53"/>
      <c r="G16" s="53"/>
      <c r="H16" s="53"/>
      <c r="I16" s="53"/>
      <c r="J16" s="53"/>
      <c r="K16" s="53"/>
      <c r="L16" s="53"/>
      <c r="M16" s="53"/>
      <c r="N16" s="53"/>
      <c r="O16" s="68"/>
      <c r="P16" s="71"/>
      <c r="Q16" s="46"/>
    </row>
    <row r="17" spans="1:17" ht="13.5">
      <c r="A17" s="46"/>
      <c r="B17" s="46"/>
      <c r="C17" s="236"/>
      <c r="D17" s="66"/>
      <c r="E17" s="67"/>
      <c r="F17" s="53"/>
      <c r="G17" s="53"/>
      <c r="H17" s="53"/>
      <c r="I17" s="53"/>
      <c r="J17" s="53"/>
      <c r="K17" s="53"/>
      <c r="L17" s="53"/>
      <c r="M17" s="53"/>
      <c r="N17" s="53"/>
      <c r="O17" s="68"/>
      <c r="P17" s="46"/>
      <c r="Q17" s="46"/>
    </row>
    <row r="18" spans="1:17" ht="13.5" customHeight="1">
      <c r="A18" s="46"/>
      <c r="B18" s="46" t="s">
        <v>219</v>
      </c>
      <c r="C18" s="253" t="s">
        <v>220</v>
      </c>
      <c r="D18" s="76"/>
      <c r="E18" s="77" t="s">
        <v>221</v>
      </c>
      <c r="F18" s="46"/>
      <c r="G18" s="46"/>
      <c r="H18" s="46"/>
      <c r="I18" s="46"/>
      <c r="J18" s="46"/>
      <c r="K18" s="46"/>
      <c r="L18" s="46"/>
      <c r="M18" s="46"/>
      <c r="N18" s="46"/>
      <c r="O18" s="61"/>
      <c r="P18" s="78"/>
      <c r="Q18" s="53"/>
    </row>
    <row r="19" spans="1:17" ht="13.5">
      <c r="A19" s="46"/>
      <c r="B19" s="46"/>
      <c r="C19" s="253"/>
      <c r="D19" s="76"/>
      <c r="E19" s="77"/>
      <c r="F19" s="46"/>
      <c r="G19" s="46"/>
      <c r="H19" s="46"/>
      <c r="I19" s="46"/>
      <c r="J19" s="46"/>
      <c r="K19" s="46"/>
      <c r="L19" s="46"/>
      <c r="M19" s="46"/>
      <c r="N19" s="46"/>
      <c r="O19" s="61"/>
      <c r="P19" s="78"/>
      <c r="Q19" s="46"/>
    </row>
    <row r="20" spans="1:17" ht="36.75" thickBot="1">
      <c r="A20" s="46"/>
      <c r="B20" s="46"/>
      <c r="C20" s="76"/>
      <c r="D20" s="76"/>
      <c r="E20" s="79" t="s">
        <v>222</v>
      </c>
      <c r="F20" s="46"/>
      <c r="G20" s="46"/>
      <c r="H20" s="80" t="s">
        <v>223</v>
      </c>
      <c r="I20" s="46"/>
      <c r="J20" s="46"/>
      <c r="K20" s="46"/>
      <c r="L20" s="46"/>
      <c r="M20" s="46"/>
      <c r="N20" s="46"/>
      <c r="O20" s="61"/>
      <c r="P20" s="46"/>
      <c r="Q20" s="46"/>
    </row>
    <row r="21" spans="1:19" ht="14.25" thickBot="1">
      <c r="A21" s="46"/>
      <c r="B21" s="46"/>
      <c r="C21" s="76"/>
      <c r="D21" s="66"/>
      <c r="E21" s="69">
        <v>0</v>
      </c>
      <c r="F21" s="70" t="s">
        <v>0</v>
      </c>
      <c r="G21" s="68" t="s">
        <v>224</v>
      </c>
      <c r="H21" s="69">
        <v>0</v>
      </c>
      <c r="I21" s="70" t="s">
        <v>0</v>
      </c>
      <c r="J21" s="46"/>
      <c r="K21" s="46"/>
      <c r="L21" s="46"/>
      <c r="M21" s="53"/>
      <c r="N21" s="46"/>
      <c r="O21" s="61"/>
      <c r="P21" s="53"/>
      <c r="Q21" s="46"/>
      <c r="R21" s="47"/>
      <c r="S21" s="47"/>
    </row>
    <row r="22" spans="1:17" ht="13.5">
      <c r="A22" s="46"/>
      <c r="B22" s="46"/>
      <c r="C22" s="76"/>
      <c r="D22" s="76"/>
      <c r="E22" s="71"/>
      <c r="F22" s="53"/>
      <c r="G22" s="53"/>
      <c r="H22" s="71"/>
      <c r="I22" s="53"/>
      <c r="J22" s="254" t="s">
        <v>225</v>
      </c>
      <c r="K22" s="254">
        <v>12</v>
      </c>
      <c r="L22" s="247" t="s">
        <v>226</v>
      </c>
      <c r="M22" s="244">
        <f>IF(H21="","",H21)</f>
        <v>0</v>
      </c>
      <c r="N22" s="246" t="s">
        <v>0</v>
      </c>
      <c r="O22" s="247" t="s">
        <v>227</v>
      </c>
      <c r="P22" s="248">
        <f>IF(OR(E21="",E25=""),"",(E21-H21)/E25*K22+M22)</f>
      </c>
      <c r="Q22" s="246" t="s">
        <v>0</v>
      </c>
    </row>
    <row r="23" spans="1:17" ht="14.25" thickBot="1">
      <c r="A23" s="46"/>
      <c r="B23" s="46"/>
      <c r="C23" s="76"/>
      <c r="D23" s="76"/>
      <c r="E23" s="49"/>
      <c r="F23" s="49"/>
      <c r="G23" s="49"/>
      <c r="H23" s="49"/>
      <c r="I23" s="49"/>
      <c r="J23" s="254"/>
      <c r="K23" s="254"/>
      <c r="L23" s="247"/>
      <c r="M23" s="245"/>
      <c r="N23" s="246"/>
      <c r="O23" s="247"/>
      <c r="P23" s="249"/>
      <c r="Q23" s="246"/>
    </row>
    <row r="24" spans="1:19" ht="14.25" thickBot="1">
      <c r="A24" s="46"/>
      <c r="B24" s="46"/>
      <c r="C24" s="76"/>
      <c r="D24" s="76"/>
      <c r="E24" s="81" t="s">
        <v>97</v>
      </c>
      <c r="F24" s="82"/>
      <c r="G24" s="82"/>
      <c r="H24" s="82"/>
      <c r="I24" s="53"/>
      <c r="J24" s="61"/>
      <c r="K24" s="61"/>
      <c r="L24" s="53"/>
      <c r="M24" s="71"/>
      <c r="N24" s="53"/>
      <c r="O24" s="68"/>
      <c r="P24" s="71"/>
      <c r="Q24" s="46"/>
      <c r="R24" s="47"/>
      <c r="S24" s="47"/>
    </row>
    <row r="25" spans="1:19" ht="14.25" thickBot="1">
      <c r="A25" s="46"/>
      <c r="B25" s="46"/>
      <c r="C25" s="76"/>
      <c r="D25" s="66"/>
      <c r="E25" s="233"/>
      <c r="F25" s="234"/>
      <c r="G25" s="234"/>
      <c r="H25" s="234"/>
      <c r="I25" s="70" t="s">
        <v>96</v>
      </c>
      <c r="J25" s="53"/>
      <c r="K25" s="53"/>
      <c r="L25" s="53"/>
      <c r="M25" s="53"/>
      <c r="N25" s="53"/>
      <c r="O25" s="68"/>
      <c r="P25" s="53"/>
      <c r="Q25" s="53"/>
      <c r="R25" s="47"/>
      <c r="S25" s="47"/>
    </row>
    <row r="26" spans="1:19" ht="6.75" customHeight="1">
      <c r="A26" s="46"/>
      <c r="B26" s="53"/>
      <c r="C26" s="66"/>
      <c r="D26" s="66"/>
      <c r="E26" s="83"/>
      <c r="F26" s="71"/>
      <c r="G26" s="71"/>
      <c r="H26" s="71"/>
      <c r="I26" s="53"/>
      <c r="J26" s="53"/>
      <c r="K26" s="53"/>
      <c r="L26" s="53"/>
      <c r="M26" s="53"/>
      <c r="N26" s="53"/>
      <c r="O26" s="68"/>
      <c r="P26" s="53"/>
      <c r="Q26" s="53"/>
      <c r="R26" s="47"/>
      <c r="S26" s="47"/>
    </row>
    <row r="27" spans="1:19" ht="13.5" customHeight="1">
      <c r="A27" s="46"/>
      <c r="B27" s="49" t="s">
        <v>228</v>
      </c>
      <c r="C27" s="235" t="s">
        <v>229</v>
      </c>
      <c r="D27" s="73"/>
      <c r="E27" s="74" t="s">
        <v>93</v>
      </c>
      <c r="F27" s="49"/>
      <c r="G27" s="49"/>
      <c r="H27" s="49"/>
      <c r="I27" s="49"/>
      <c r="J27" s="49"/>
      <c r="K27" s="49"/>
      <c r="L27" s="49"/>
      <c r="M27" s="49"/>
      <c r="N27" s="49"/>
      <c r="O27" s="75"/>
      <c r="P27" s="49"/>
      <c r="Q27" s="49"/>
      <c r="R27" s="47"/>
      <c r="S27" s="47"/>
    </row>
    <row r="28" spans="1:19" ht="14.25" customHeight="1" thickBot="1">
      <c r="A28" s="46"/>
      <c r="B28" s="53"/>
      <c r="C28" s="236"/>
      <c r="D28" s="66"/>
      <c r="E28" s="237" t="s">
        <v>230</v>
      </c>
      <c r="F28" s="237"/>
      <c r="G28" s="237"/>
      <c r="H28" s="237"/>
      <c r="I28" s="53"/>
      <c r="J28" s="53"/>
      <c r="K28" s="53"/>
      <c r="L28" s="53"/>
      <c r="M28" s="53"/>
      <c r="N28" s="53"/>
      <c r="O28" s="68"/>
      <c r="P28" s="53"/>
      <c r="Q28" s="53"/>
      <c r="R28" s="47"/>
      <c r="S28" s="47"/>
    </row>
    <row r="29" spans="1:17" ht="14.25" thickBot="1">
      <c r="A29" s="46"/>
      <c r="B29" s="53"/>
      <c r="C29" s="236"/>
      <c r="D29" s="66"/>
      <c r="E29" s="250">
        <v>0</v>
      </c>
      <c r="F29" s="251"/>
      <c r="G29" s="251"/>
      <c r="H29" s="251"/>
      <c r="I29" s="70" t="s">
        <v>0</v>
      </c>
      <c r="J29" s="68" t="s">
        <v>225</v>
      </c>
      <c r="K29" s="68">
        <v>12</v>
      </c>
      <c r="L29" s="53"/>
      <c r="M29" s="53"/>
      <c r="N29" s="53"/>
      <c r="O29" s="68" t="s">
        <v>231</v>
      </c>
      <c r="P29" s="85">
        <f>IF(E29="","",E29*K29)</f>
        <v>0</v>
      </c>
      <c r="Q29" s="70" t="s">
        <v>0</v>
      </c>
    </row>
    <row r="30" spans="1:30" ht="14.25" thickBot="1">
      <c r="A30" s="46"/>
      <c r="B30" s="46"/>
      <c r="C30" s="46"/>
      <c r="D30" s="46"/>
      <c r="E30" s="71"/>
      <c r="F30" s="71"/>
      <c r="G30" s="71"/>
      <c r="H30" s="71"/>
      <c r="I30" s="46"/>
      <c r="J30" s="46"/>
      <c r="K30" s="46"/>
      <c r="L30" s="46"/>
      <c r="M30" s="46"/>
      <c r="N30" s="46"/>
      <c r="O30" s="61"/>
      <c r="P30" s="71"/>
      <c r="Q30" s="46"/>
      <c r="R30" s="47"/>
      <c r="AB30" s="2"/>
      <c r="AC30" s="2"/>
      <c r="AD30" s="2"/>
    </row>
    <row r="31" spans="1:30" ht="15" thickBot="1">
      <c r="A31" s="46"/>
      <c r="B31" s="46"/>
      <c r="C31" s="46"/>
      <c r="D31" s="46"/>
      <c r="E31" s="46"/>
      <c r="F31" s="46"/>
      <c r="G31" s="46"/>
      <c r="H31" s="46"/>
      <c r="I31" s="46"/>
      <c r="J31" s="46"/>
      <c r="K31" s="46"/>
      <c r="L31" s="46"/>
      <c r="M31" s="46"/>
      <c r="N31" s="46"/>
      <c r="O31" s="86" t="s">
        <v>41</v>
      </c>
      <c r="P31" s="87">
        <f>IF(AND(P11="",P15="",P22="",P29=""),"",MAX(P11,P15,P22,P29))</f>
        <v>0</v>
      </c>
      <c r="Q31" s="88" t="s">
        <v>0</v>
      </c>
      <c r="AB31" s="2"/>
      <c r="AC31" s="2"/>
      <c r="AD31" s="2"/>
    </row>
    <row r="32" spans="1:18" ht="13.5">
      <c r="A32" s="46"/>
      <c r="B32" s="46"/>
      <c r="C32" s="46"/>
      <c r="D32" s="46"/>
      <c r="E32" s="46"/>
      <c r="F32" s="46"/>
      <c r="G32" s="46"/>
      <c r="H32" s="46"/>
      <c r="I32" s="46"/>
      <c r="J32" s="46"/>
      <c r="K32" s="46"/>
      <c r="L32" s="46"/>
      <c r="M32" s="46"/>
      <c r="N32" s="46"/>
      <c r="O32" s="61"/>
      <c r="P32" s="71"/>
      <c r="Q32" s="46"/>
      <c r="R32" s="47"/>
    </row>
    <row r="33" spans="1:36" ht="13.5">
      <c r="A33" s="46"/>
      <c r="B33" s="46" t="s">
        <v>232</v>
      </c>
      <c r="C33" s="53"/>
      <c r="D33" s="53"/>
      <c r="E33" s="53"/>
      <c r="F33" s="53"/>
      <c r="G33" s="53"/>
      <c r="H33" s="53"/>
      <c r="I33" s="53"/>
      <c r="J33" s="53"/>
      <c r="K33" s="53"/>
      <c r="L33" s="53"/>
      <c r="M33" s="53"/>
      <c r="N33" s="53"/>
      <c r="O33" s="68"/>
      <c r="P33" s="53"/>
      <c r="Q33" s="53"/>
      <c r="R33" s="47"/>
      <c r="S33" s="6"/>
      <c r="T33" s="6"/>
      <c r="U33" s="6"/>
      <c r="V33" s="6"/>
      <c r="W33" s="6"/>
      <c r="X33" s="6"/>
      <c r="Y33" s="6"/>
      <c r="Z33" s="6"/>
      <c r="AA33" s="6"/>
      <c r="AB33" s="5"/>
      <c r="AC33" s="5"/>
      <c r="AD33" s="5"/>
      <c r="AE33" s="5"/>
      <c r="AF33" s="5"/>
      <c r="AG33" s="5"/>
      <c r="AH33" s="5"/>
      <c r="AI33" s="5"/>
      <c r="AJ33" s="5"/>
    </row>
    <row r="34" spans="1:36" ht="13.5">
      <c r="A34" s="46"/>
      <c r="B34" s="53"/>
      <c r="C34" s="89" t="s">
        <v>233</v>
      </c>
      <c r="D34" s="90"/>
      <c r="E34" s="90"/>
      <c r="F34" s="90"/>
      <c r="G34" s="90"/>
      <c r="H34" s="89" t="s">
        <v>234</v>
      </c>
      <c r="I34" s="90"/>
      <c r="J34" s="90"/>
      <c r="K34" s="90"/>
      <c r="L34" s="90"/>
      <c r="M34" s="90"/>
      <c r="N34" s="90"/>
      <c r="O34" s="90"/>
      <c r="P34" s="90"/>
      <c r="Q34" s="91"/>
      <c r="S34" s="6"/>
      <c r="T34" s="6" t="s">
        <v>234</v>
      </c>
      <c r="U34" s="9" t="s">
        <v>88</v>
      </c>
      <c r="V34" s="9" t="s">
        <v>87</v>
      </c>
      <c r="W34" s="9" t="s">
        <v>235</v>
      </c>
      <c r="X34" s="8" t="s">
        <v>236</v>
      </c>
      <c r="Y34" s="8" t="s">
        <v>237</v>
      </c>
      <c r="Z34" s="8" t="s">
        <v>238</v>
      </c>
      <c r="AA34" s="6"/>
      <c r="AB34" s="5"/>
      <c r="AC34" s="5"/>
      <c r="AD34" s="5"/>
      <c r="AE34" s="5"/>
      <c r="AF34" s="5"/>
      <c r="AG34" s="5"/>
      <c r="AH34" s="5"/>
      <c r="AI34" s="5"/>
      <c r="AJ34" s="5"/>
    </row>
    <row r="35" spans="2:36" ht="13.5">
      <c r="B35" s="53"/>
      <c r="C35" s="92"/>
      <c r="D35" s="49"/>
      <c r="E35" s="232" t="s">
        <v>82</v>
      </c>
      <c r="F35" s="232"/>
      <c r="G35" s="49"/>
      <c r="H35" s="93" t="s">
        <v>25</v>
      </c>
      <c r="I35" s="49"/>
      <c r="J35" s="49"/>
      <c r="K35" s="49"/>
      <c r="L35" s="49"/>
      <c r="M35" s="49"/>
      <c r="N35" s="49"/>
      <c r="O35" s="75"/>
      <c r="P35" s="49"/>
      <c r="Q35" s="94"/>
      <c r="R35" s="47"/>
      <c r="S35" s="6">
        <v>1</v>
      </c>
      <c r="T35" s="7">
        <f>IF($P$31="","",IF(P$31&lt;V35,Z35,"-"))</f>
        <v>0</v>
      </c>
      <c r="U35" s="7"/>
      <c r="V35" s="7">
        <v>651000</v>
      </c>
      <c r="W35" s="7"/>
      <c r="X35" s="6"/>
      <c r="Y35" s="6"/>
      <c r="Z35" s="6">
        <v>0</v>
      </c>
      <c r="AA35" s="6"/>
      <c r="AB35" s="5"/>
      <c r="AC35" s="5"/>
      <c r="AD35" s="5"/>
      <c r="AE35" s="5"/>
      <c r="AF35" s="5"/>
      <c r="AG35" s="5"/>
      <c r="AH35" s="5"/>
      <c r="AI35" s="5"/>
      <c r="AJ35" s="5"/>
    </row>
    <row r="36" spans="2:36" ht="13.5">
      <c r="B36" s="53"/>
      <c r="C36" s="92" t="s">
        <v>81</v>
      </c>
      <c r="D36" s="49"/>
      <c r="E36" s="232" t="s">
        <v>80</v>
      </c>
      <c r="F36" s="232"/>
      <c r="G36" s="49"/>
      <c r="H36" s="93" t="s">
        <v>79</v>
      </c>
      <c r="I36" s="49"/>
      <c r="J36" s="49"/>
      <c r="K36" s="49"/>
      <c r="L36" s="49"/>
      <c r="M36" s="49"/>
      <c r="N36" s="49"/>
      <c r="O36" s="75"/>
      <c r="P36" s="49"/>
      <c r="Q36" s="94"/>
      <c r="R36" s="47"/>
      <c r="S36" s="6">
        <v>2</v>
      </c>
      <c r="T36" s="7" t="str">
        <f>IF($P$31="","",IF(AND($P$31&gt;=U36,P$31&lt;V36),$P$31-Y36,"-"))</f>
        <v>-</v>
      </c>
      <c r="U36" s="7">
        <v>651000</v>
      </c>
      <c r="V36" s="7">
        <v>1619000</v>
      </c>
      <c r="W36" s="7"/>
      <c r="X36" s="6"/>
      <c r="Y36" s="7">
        <v>650000</v>
      </c>
      <c r="Z36" s="6"/>
      <c r="AA36" s="6"/>
      <c r="AB36" s="5"/>
      <c r="AC36" s="5"/>
      <c r="AD36" s="5"/>
      <c r="AE36" s="5"/>
      <c r="AF36" s="5"/>
      <c r="AG36" s="5"/>
      <c r="AH36" s="5"/>
      <c r="AI36" s="5"/>
      <c r="AJ36" s="5"/>
    </row>
    <row r="37" spans="2:36" ht="13.5">
      <c r="B37" s="53"/>
      <c r="C37" s="92" t="s">
        <v>78</v>
      </c>
      <c r="D37" s="49"/>
      <c r="E37" s="232" t="s">
        <v>77</v>
      </c>
      <c r="F37" s="232"/>
      <c r="G37" s="49"/>
      <c r="H37" s="93" t="s">
        <v>76</v>
      </c>
      <c r="I37" s="49"/>
      <c r="J37" s="49"/>
      <c r="K37" s="49"/>
      <c r="L37" s="49"/>
      <c r="M37" s="49"/>
      <c r="N37" s="49"/>
      <c r="O37" s="75"/>
      <c r="P37" s="49"/>
      <c r="Q37" s="94"/>
      <c r="R37" s="47"/>
      <c r="S37" s="6">
        <v>3</v>
      </c>
      <c r="T37" s="7" t="str">
        <f>IF($P$31="","",IF(AND($P$31&gt;=U37,P$31&lt;V37),Z37,"-"))</f>
        <v>-</v>
      </c>
      <c r="U37" s="7">
        <v>1619000</v>
      </c>
      <c r="V37" s="7">
        <v>1620000</v>
      </c>
      <c r="W37" s="6"/>
      <c r="X37" s="6"/>
      <c r="Y37" s="6"/>
      <c r="Z37" s="7">
        <v>969000</v>
      </c>
      <c r="AA37" s="6"/>
      <c r="AB37" s="5"/>
      <c r="AC37" s="5"/>
      <c r="AD37" s="5"/>
      <c r="AE37" s="5"/>
      <c r="AF37" s="5"/>
      <c r="AG37" s="5"/>
      <c r="AH37" s="5"/>
      <c r="AI37" s="5"/>
      <c r="AJ37" s="5"/>
    </row>
    <row r="38" spans="2:36" ht="13.5">
      <c r="B38" s="53"/>
      <c r="C38" s="92" t="s">
        <v>75</v>
      </c>
      <c r="D38" s="49"/>
      <c r="E38" s="232" t="s">
        <v>74</v>
      </c>
      <c r="F38" s="232"/>
      <c r="G38" s="49"/>
      <c r="H38" s="93" t="s">
        <v>73</v>
      </c>
      <c r="I38" s="49"/>
      <c r="J38" s="49"/>
      <c r="K38" s="49"/>
      <c r="L38" s="49"/>
      <c r="M38" s="49"/>
      <c r="N38" s="49"/>
      <c r="O38" s="75"/>
      <c r="P38" s="49"/>
      <c r="Q38" s="94"/>
      <c r="R38" s="47"/>
      <c r="S38" s="6">
        <v>4</v>
      </c>
      <c r="T38" s="7" t="str">
        <f>IF($P$31="","",IF(AND($P$31&gt;=U38,P$31&lt;V38),Z38,"-"))</f>
        <v>-</v>
      </c>
      <c r="U38" s="7">
        <v>1620000</v>
      </c>
      <c r="V38" s="7">
        <v>1622000</v>
      </c>
      <c r="W38" s="6"/>
      <c r="X38" s="6"/>
      <c r="Y38" s="6"/>
      <c r="Z38" s="7">
        <v>970000</v>
      </c>
      <c r="AA38" s="6"/>
      <c r="AB38" s="5"/>
      <c r="AC38" s="5"/>
      <c r="AD38" s="5"/>
      <c r="AE38" s="5"/>
      <c r="AF38" s="5"/>
      <c r="AG38" s="5"/>
      <c r="AH38" s="5"/>
      <c r="AI38" s="5"/>
      <c r="AJ38" s="5"/>
    </row>
    <row r="39" spans="2:36" ht="13.5">
      <c r="B39" s="53"/>
      <c r="C39" s="92" t="s">
        <v>72</v>
      </c>
      <c r="D39" s="49"/>
      <c r="E39" s="232" t="s">
        <v>71</v>
      </c>
      <c r="F39" s="232"/>
      <c r="G39" s="49"/>
      <c r="H39" s="93" t="s">
        <v>70</v>
      </c>
      <c r="I39" s="49"/>
      <c r="J39" s="49"/>
      <c r="K39" s="49"/>
      <c r="L39" s="49"/>
      <c r="M39" s="49"/>
      <c r="N39" s="49"/>
      <c r="O39" s="75"/>
      <c r="P39" s="49"/>
      <c r="Q39" s="94"/>
      <c r="R39" s="47"/>
      <c r="S39" s="6">
        <v>5</v>
      </c>
      <c r="T39" s="7" t="str">
        <f>IF($P$31="","",IF(AND($P$31&gt;=U39,P$31&lt;V39),Z39,"-"))</f>
        <v>-</v>
      </c>
      <c r="U39" s="7">
        <v>1622000</v>
      </c>
      <c r="V39" s="7">
        <v>1624000</v>
      </c>
      <c r="W39" s="6"/>
      <c r="X39" s="6"/>
      <c r="Y39" s="6"/>
      <c r="Z39" s="7">
        <v>972000</v>
      </c>
      <c r="AA39" s="6"/>
      <c r="AB39" s="5"/>
      <c r="AC39" s="5"/>
      <c r="AD39" s="5"/>
      <c r="AE39" s="5"/>
      <c r="AF39" s="5"/>
      <c r="AG39" s="5"/>
      <c r="AH39" s="5"/>
      <c r="AI39" s="5"/>
      <c r="AJ39" s="5"/>
    </row>
    <row r="40" spans="2:36" ht="13.5">
      <c r="B40" s="53"/>
      <c r="C40" s="92" t="s">
        <v>69</v>
      </c>
      <c r="D40" s="49"/>
      <c r="E40" s="232" t="s">
        <v>68</v>
      </c>
      <c r="F40" s="232"/>
      <c r="G40" s="49"/>
      <c r="H40" s="93" t="s">
        <v>67</v>
      </c>
      <c r="I40" s="49"/>
      <c r="J40" s="49"/>
      <c r="K40" s="49"/>
      <c r="L40" s="49"/>
      <c r="M40" s="49"/>
      <c r="N40" s="49"/>
      <c r="O40" s="75"/>
      <c r="P40" s="49"/>
      <c r="Q40" s="94"/>
      <c r="R40" s="47"/>
      <c r="S40" s="6">
        <v>6</v>
      </c>
      <c r="T40" s="7" t="str">
        <f>IF($P$31="","",IF(AND($P$31&gt;=U40,$P$31&lt;V40),Z40,"-"))</f>
        <v>-</v>
      </c>
      <c r="U40" s="7">
        <v>1624000</v>
      </c>
      <c r="V40" s="7">
        <v>1628000</v>
      </c>
      <c r="W40" s="6"/>
      <c r="X40" s="6"/>
      <c r="Y40" s="6"/>
      <c r="Z40" s="7">
        <v>974000</v>
      </c>
      <c r="AA40" s="6"/>
      <c r="AB40" s="5"/>
      <c r="AC40" s="5"/>
      <c r="AD40" s="5"/>
      <c r="AE40" s="5"/>
      <c r="AF40" s="5"/>
      <c r="AG40" s="5"/>
      <c r="AH40" s="5"/>
      <c r="AI40" s="5"/>
      <c r="AJ40" s="5"/>
    </row>
    <row r="41" spans="2:36" ht="13.5">
      <c r="B41" s="53"/>
      <c r="C41" s="92" t="s">
        <v>66</v>
      </c>
      <c r="D41" s="49"/>
      <c r="E41" s="232" t="s">
        <v>65</v>
      </c>
      <c r="F41" s="232"/>
      <c r="G41" s="49"/>
      <c r="H41" s="230" t="s">
        <v>239</v>
      </c>
      <c r="I41" s="231"/>
      <c r="J41" s="231"/>
      <c r="K41" s="231"/>
      <c r="L41" s="231"/>
      <c r="M41" s="50" t="s">
        <v>63</v>
      </c>
      <c r="N41" s="49"/>
      <c r="O41" s="75"/>
      <c r="P41" s="50"/>
      <c r="Q41" s="94"/>
      <c r="R41" s="47"/>
      <c r="S41" s="6">
        <v>7</v>
      </c>
      <c r="T41" s="7" t="str">
        <f>IF($P$31="","",IF(AND($P$31&gt;=U41,P$31&lt;V41),W41*X41,"-"))</f>
        <v>-</v>
      </c>
      <c r="U41" s="7">
        <v>1628000</v>
      </c>
      <c r="V41" s="7">
        <v>1804000</v>
      </c>
      <c r="W41" s="7">
        <f>ROUNDDOWN($P$31/4000,0)*4000</f>
        <v>0</v>
      </c>
      <c r="X41" s="6">
        <v>0.6</v>
      </c>
      <c r="Y41" s="6"/>
      <c r="Z41" s="6"/>
      <c r="AA41" s="6"/>
      <c r="AB41" s="5"/>
      <c r="AC41" s="5"/>
      <c r="AD41" s="5"/>
      <c r="AE41" s="5"/>
      <c r="AF41" s="5"/>
      <c r="AG41" s="5"/>
      <c r="AH41" s="5"/>
      <c r="AI41" s="5"/>
      <c r="AJ41" s="5"/>
    </row>
    <row r="42" spans="2:36" ht="13.5">
      <c r="B42" s="53"/>
      <c r="C42" s="92" t="s">
        <v>62</v>
      </c>
      <c r="D42" s="49"/>
      <c r="E42" s="232" t="s">
        <v>61</v>
      </c>
      <c r="F42" s="232"/>
      <c r="G42" s="49"/>
      <c r="H42" s="230"/>
      <c r="I42" s="231"/>
      <c r="J42" s="231"/>
      <c r="K42" s="231"/>
      <c r="L42" s="231"/>
      <c r="M42" s="50" t="s">
        <v>60</v>
      </c>
      <c r="N42" s="49"/>
      <c r="O42" s="75"/>
      <c r="P42" s="50"/>
      <c r="Q42" s="94"/>
      <c r="R42" s="47"/>
      <c r="S42" s="6">
        <v>8</v>
      </c>
      <c r="T42" s="7" t="str">
        <f>IF($P$31="","",IF(AND($P$31&gt;=U42,P$31&lt;V42),W42*X42-Y42,"-"))</f>
        <v>-</v>
      </c>
      <c r="U42" s="7">
        <v>1804000</v>
      </c>
      <c r="V42" s="7">
        <v>3604000</v>
      </c>
      <c r="W42" s="7">
        <f>ROUNDDOWN($P$31/4000,0)*4000</f>
        <v>0</v>
      </c>
      <c r="X42" s="6">
        <v>0.7</v>
      </c>
      <c r="Y42" s="7">
        <v>180000</v>
      </c>
      <c r="Z42" s="6"/>
      <c r="AA42" s="6"/>
      <c r="AB42" s="5"/>
      <c r="AC42" s="5"/>
      <c r="AD42" s="5"/>
      <c r="AE42" s="5"/>
      <c r="AF42" s="5"/>
      <c r="AG42" s="5"/>
      <c r="AH42" s="5"/>
      <c r="AI42" s="5"/>
      <c r="AJ42" s="5"/>
    </row>
    <row r="43" spans="2:36" ht="13.5">
      <c r="B43" s="53"/>
      <c r="C43" s="92" t="s">
        <v>59</v>
      </c>
      <c r="D43" s="49"/>
      <c r="E43" s="232" t="s">
        <v>58</v>
      </c>
      <c r="F43" s="232"/>
      <c r="G43" s="49"/>
      <c r="H43" s="230"/>
      <c r="I43" s="231"/>
      <c r="J43" s="231"/>
      <c r="K43" s="231"/>
      <c r="L43" s="231"/>
      <c r="M43" s="50" t="s">
        <v>57</v>
      </c>
      <c r="N43" s="49"/>
      <c r="O43" s="75"/>
      <c r="P43" s="49"/>
      <c r="Q43" s="94"/>
      <c r="R43" s="47"/>
      <c r="S43" s="6">
        <v>9</v>
      </c>
      <c r="T43" s="7" t="str">
        <f>IF($P$31="","",IF(AND($P$31&gt;=U43,P$31&lt;V43),W43*X43-Y43,"-"))</f>
        <v>-</v>
      </c>
      <c r="U43" s="7">
        <v>3604000</v>
      </c>
      <c r="V43" s="7">
        <v>6600000</v>
      </c>
      <c r="W43" s="7">
        <f>ROUNDDOWN($P$31/4000,0)*4000</f>
        <v>0</v>
      </c>
      <c r="X43" s="6">
        <v>0.8</v>
      </c>
      <c r="Y43" s="7">
        <v>540000</v>
      </c>
      <c r="Z43" s="6"/>
      <c r="AA43" s="6"/>
      <c r="AB43" s="5"/>
      <c r="AC43" s="5"/>
      <c r="AD43" s="5"/>
      <c r="AE43" s="5"/>
      <c r="AF43" s="5"/>
      <c r="AG43" s="5"/>
      <c r="AH43" s="5"/>
      <c r="AI43" s="5"/>
      <c r="AJ43" s="5"/>
    </row>
    <row r="44" spans="2:36" ht="13.5">
      <c r="B44" s="53"/>
      <c r="C44" s="92" t="s">
        <v>56</v>
      </c>
      <c r="D44" s="49"/>
      <c r="E44" s="232" t="s">
        <v>55</v>
      </c>
      <c r="F44" s="232"/>
      <c r="G44" s="49"/>
      <c r="H44" s="93" t="s">
        <v>54</v>
      </c>
      <c r="I44" s="49"/>
      <c r="J44" s="49"/>
      <c r="K44" s="49"/>
      <c r="L44" s="49"/>
      <c r="M44" s="49"/>
      <c r="N44" s="49"/>
      <c r="O44" s="75"/>
      <c r="P44" s="49"/>
      <c r="Q44" s="94"/>
      <c r="R44" s="47"/>
      <c r="S44" s="6">
        <v>10</v>
      </c>
      <c r="T44" s="7" t="str">
        <f>IF($P$31="","",IF(AND(P31&gt;=U44,P$31&lt;V44),P$31*X44-Y44,"-"))</f>
        <v>-</v>
      </c>
      <c r="U44" s="7">
        <v>6600000</v>
      </c>
      <c r="V44" s="7">
        <v>10000000</v>
      </c>
      <c r="W44" s="7"/>
      <c r="X44" s="6">
        <v>0.9</v>
      </c>
      <c r="Y44" s="7">
        <v>1200000</v>
      </c>
      <c r="Z44" s="6"/>
      <c r="AA44" s="6"/>
      <c r="AB44" s="5"/>
      <c r="AC44" s="5"/>
      <c r="AD44" s="5"/>
      <c r="AE44" s="5"/>
      <c r="AF44" s="5"/>
      <c r="AG44" s="5"/>
      <c r="AH44" s="5"/>
      <c r="AI44" s="5"/>
      <c r="AJ44" s="5"/>
    </row>
    <row r="45" spans="2:36" ht="13.5">
      <c r="B45" s="53"/>
      <c r="C45" s="92" t="s">
        <v>240</v>
      </c>
      <c r="D45" s="49"/>
      <c r="E45" s="49"/>
      <c r="F45" s="49"/>
      <c r="G45" s="49"/>
      <c r="H45" s="93" t="s">
        <v>52</v>
      </c>
      <c r="I45" s="49"/>
      <c r="J45" s="49"/>
      <c r="K45" s="49"/>
      <c r="L45" s="49"/>
      <c r="M45" s="49"/>
      <c r="N45" s="49"/>
      <c r="O45" s="75"/>
      <c r="P45" s="49"/>
      <c r="Q45" s="94"/>
      <c r="R45" s="47"/>
      <c r="S45" s="6">
        <v>11</v>
      </c>
      <c r="T45" s="7" t="str">
        <f>IF($P$31="","",IF(P$31&gt;=U45,P$31*X45-Y45,"-"))</f>
        <v>-</v>
      </c>
      <c r="U45" s="7">
        <v>10000000</v>
      </c>
      <c r="V45" s="7"/>
      <c r="W45" s="7"/>
      <c r="X45" s="6">
        <v>0.95</v>
      </c>
      <c r="Y45" s="7">
        <v>1700000</v>
      </c>
      <c r="Z45" s="6"/>
      <c r="AA45" s="6"/>
      <c r="AB45" s="5"/>
      <c r="AC45" s="5"/>
      <c r="AD45" s="5"/>
      <c r="AE45" s="5"/>
      <c r="AF45" s="5"/>
      <c r="AG45" s="5"/>
      <c r="AH45" s="5"/>
      <c r="AI45" s="5"/>
      <c r="AJ45" s="5"/>
    </row>
    <row r="46" spans="2:36" ht="14.25" thickBot="1">
      <c r="B46" s="46"/>
      <c r="C46" s="49"/>
      <c r="D46" s="49"/>
      <c r="E46" s="49"/>
      <c r="F46" s="49"/>
      <c r="G46" s="49"/>
      <c r="H46" s="49"/>
      <c r="I46" s="49"/>
      <c r="J46" s="49"/>
      <c r="K46" s="49"/>
      <c r="L46" s="49"/>
      <c r="M46" s="49"/>
      <c r="N46" s="49"/>
      <c r="O46" s="75"/>
      <c r="P46" s="49"/>
      <c r="Q46" s="49"/>
      <c r="R46" s="47"/>
      <c r="S46" s="6"/>
      <c r="T46" s="6"/>
      <c r="U46" s="6"/>
      <c r="V46" s="6"/>
      <c r="W46" s="6"/>
      <c r="X46" s="6"/>
      <c r="Y46" s="6"/>
      <c r="Z46" s="6"/>
      <c r="AA46" s="6"/>
      <c r="AB46" s="5"/>
      <c r="AC46" s="5"/>
      <c r="AD46" s="5"/>
      <c r="AE46" s="5"/>
      <c r="AF46" s="5"/>
      <c r="AG46" s="5"/>
      <c r="AH46" s="5"/>
      <c r="AI46" s="5"/>
      <c r="AJ46" s="5"/>
    </row>
    <row r="47" spans="2:36" ht="15" thickBot="1">
      <c r="B47" s="46"/>
      <c r="C47" s="46"/>
      <c r="D47" s="46"/>
      <c r="E47" s="46"/>
      <c r="F47" s="46"/>
      <c r="G47" s="46"/>
      <c r="H47" s="46"/>
      <c r="I47" s="46"/>
      <c r="J47" s="46"/>
      <c r="K47" s="46"/>
      <c r="L47" s="46"/>
      <c r="M47" s="46"/>
      <c r="N47" s="46"/>
      <c r="O47" s="86" t="s">
        <v>51</v>
      </c>
      <c r="P47" s="87">
        <f>MIN(T35:T45)</f>
        <v>0</v>
      </c>
      <c r="Q47" s="88" t="s">
        <v>0</v>
      </c>
      <c r="S47" s="6"/>
      <c r="T47" s="6"/>
      <c r="U47" s="6"/>
      <c r="V47" s="6"/>
      <c r="W47" s="6"/>
      <c r="X47" s="6"/>
      <c r="Y47" s="6"/>
      <c r="Z47" s="6"/>
      <c r="AA47" s="6"/>
      <c r="AB47" s="5"/>
      <c r="AC47" s="5"/>
      <c r="AD47" s="5"/>
      <c r="AE47" s="5"/>
      <c r="AF47" s="5"/>
      <c r="AG47" s="5"/>
      <c r="AH47" s="5"/>
      <c r="AI47" s="5"/>
      <c r="AJ47" s="5"/>
    </row>
    <row r="48" spans="2:36" ht="8.25" customHeight="1">
      <c r="B48" s="46"/>
      <c r="C48" s="46"/>
      <c r="D48" s="46"/>
      <c r="E48" s="46"/>
      <c r="F48" s="46"/>
      <c r="G48" s="46"/>
      <c r="H48" s="46"/>
      <c r="I48" s="46"/>
      <c r="J48" s="46"/>
      <c r="K48" s="46"/>
      <c r="L48" s="46"/>
      <c r="M48" s="46"/>
      <c r="N48" s="46"/>
      <c r="O48" s="61"/>
      <c r="P48" s="71"/>
      <c r="Q48" s="95"/>
      <c r="R48" s="47"/>
      <c r="S48" s="6"/>
      <c r="T48" s="6"/>
      <c r="U48" s="6"/>
      <c r="V48" s="6"/>
      <c r="W48" s="6"/>
      <c r="X48" s="6"/>
      <c r="Y48" s="6"/>
      <c r="Z48" s="6"/>
      <c r="AA48" s="6"/>
      <c r="AB48" s="5"/>
      <c r="AC48" s="5"/>
      <c r="AD48" s="5"/>
      <c r="AE48" s="5"/>
      <c r="AF48" s="5"/>
      <c r="AG48" s="5"/>
      <c r="AH48" s="5"/>
      <c r="AI48" s="5"/>
      <c r="AJ48" s="5"/>
    </row>
    <row r="49" spans="2:36" ht="14.25">
      <c r="B49" s="60" t="s">
        <v>50</v>
      </c>
      <c r="S49" s="6"/>
      <c r="T49" s="6"/>
      <c r="U49" s="6"/>
      <c r="V49" s="6"/>
      <c r="W49" s="6"/>
      <c r="X49" s="6"/>
      <c r="Y49" s="6"/>
      <c r="Z49" s="6"/>
      <c r="AA49" s="6"/>
      <c r="AB49" s="5"/>
      <c r="AC49" s="5"/>
      <c r="AD49" s="5"/>
      <c r="AE49" s="5"/>
      <c r="AF49" s="5"/>
      <c r="AG49" s="5"/>
      <c r="AH49" s="5"/>
      <c r="AI49" s="5"/>
      <c r="AJ49" s="5"/>
    </row>
    <row r="50" spans="2:11" ht="13.5">
      <c r="B50" s="97" t="s">
        <v>241</v>
      </c>
      <c r="C50" s="53"/>
      <c r="D50" s="53"/>
      <c r="E50" s="53"/>
      <c r="F50" s="46"/>
      <c r="G50" s="46"/>
      <c r="H50" s="46"/>
      <c r="I50" s="46"/>
      <c r="J50" s="46"/>
      <c r="K50" s="46"/>
    </row>
    <row r="51" spans="2:17" ht="14.25" thickBot="1">
      <c r="B51" s="62" t="s">
        <v>48</v>
      </c>
      <c r="C51" s="98"/>
      <c r="D51" s="4"/>
      <c r="E51" s="238" t="s">
        <v>12</v>
      </c>
      <c r="F51" s="238"/>
      <c r="G51" s="238"/>
      <c r="H51" s="238"/>
      <c r="I51" s="238"/>
      <c r="J51" s="238"/>
      <c r="K51" s="238"/>
      <c r="L51" s="238"/>
      <c r="M51" s="238"/>
      <c r="N51" s="238"/>
      <c r="O51" s="46"/>
      <c r="P51" s="65" t="s">
        <v>11</v>
      </c>
      <c r="Q51" s="46"/>
    </row>
    <row r="52" spans="2:17" ht="14.25" thickBot="1">
      <c r="B52" s="46" t="s">
        <v>242</v>
      </c>
      <c r="C52" s="240" t="s">
        <v>243</v>
      </c>
      <c r="D52" s="76"/>
      <c r="E52" s="77" t="s">
        <v>244</v>
      </c>
      <c r="F52" s="46"/>
      <c r="G52" s="46"/>
      <c r="H52" s="46"/>
      <c r="O52" s="53"/>
      <c r="P52" s="69">
        <v>0</v>
      </c>
      <c r="Q52" s="70" t="s">
        <v>0</v>
      </c>
    </row>
    <row r="53" spans="2:17" ht="13.5">
      <c r="B53" s="46"/>
      <c r="C53" s="240"/>
      <c r="D53" s="76"/>
      <c r="E53" s="77" t="s">
        <v>245</v>
      </c>
      <c r="F53" s="46"/>
      <c r="G53" s="46"/>
      <c r="H53" s="46"/>
      <c r="O53" s="46"/>
      <c r="P53" s="71"/>
      <c r="Q53" s="46"/>
    </row>
    <row r="54" spans="2:17" ht="13.5">
      <c r="B54" s="46"/>
      <c r="C54" s="240"/>
      <c r="D54" s="76"/>
      <c r="E54" s="77" t="s">
        <v>246</v>
      </c>
      <c r="F54" s="46"/>
      <c r="G54" s="46"/>
      <c r="H54" s="46"/>
      <c r="O54" s="46"/>
      <c r="P54" s="46"/>
      <c r="Q54" s="46"/>
    </row>
    <row r="55" spans="2:17" ht="14.25" thickBot="1">
      <c r="B55" s="46"/>
      <c r="C55" s="240"/>
      <c r="D55" s="76"/>
      <c r="E55" s="77"/>
      <c r="F55" s="46"/>
      <c r="G55" s="46"/>
      <c r="H55" s="46"/>
      <c r="O55" s="46"/>
      <c r="P55" s="53"/>
      <c r="Q55" s="46"/>
    </row>
    <row r="56" spans="2:20" ht="14.25" thickBot="1">
      <c r="B56" s="46" t="s">
        <v>217</v>
      </c>
      <c r="C56" s="240" t="s">
        <v>247</v>
      </c>
      <c r="D56" s="76"/>
      <c r="E56" s="77" t="s">
        <v>248</v>
      </c>
      <c r="F56" s="46"/>
      <c r="G56" s="46"/>
      <c r="H56" s="46"/>
      <c r="O56" s="53"/>
      <c r="P56" s="69">
        <v>0</v>
      </c>
      <c r="Q56" s="70" t="s">
        <v>0</v>
      </c>
      <c r="T56" s="2">
        <f>IF(P52="",IF(P56="","",P56),IF(P56="",P52,MAX(P52,P56)))</f>
        <v>0</v>
      </c>
    </row>
    <row r="57" spans="2:17" ht="13.5">
      <c r="B57" s="46"/>
      <c r="C57" s="240"/>
      <c r="D57" s="76"/>
      <c r="E57" s="77" t="s">
        <v>245</v>
      </c>
      <c r="F57" s="46"/>
      <c r="G57" s="46"/>
      <c r="H57" s="46"/>
      <c r="O57" s="46"/>
      <c r="P57" s="71"/>
      <c r="Q57" s="46"/>
    </row>
    <row r="58" spans="2:17" ht="13.5">
      <c r="B58" s="46"/>
      <c r="C58" s="240"/>
      <c r="D58" s="76"/>
      <c r="E58" s="77" t="s">
        <v>246</v>
      </c>
      <c r="F58" s="46"/>
      <c r="G58" s="46"/>
      <c r="H58" s="46"/>
      <c r="O58" s="46"/>
      <c r="P58" s="46"/>
      <c r="Q58" s="46"/>
    </row>
    <row r="59" spans="2:17" ht="7.5" customHeight="1" thickBot="1">
      <c r="B59" s="46"/>
      <c r="C59" s="46"/>
      <c r="D59" s="46"/>
      <c r="E59" s="46"/>
      <c r="F59" s="46"/>
      <c r="G59" s="46"/>
      <c r="H59" s="46"/>
      <c r="O59" s="46"/>
      <c r="P59" s="53"/>
      <c r="Q59" s="46"/>
    </row>
    <row r="60" spans="2:17" ht="15" thickBot="1">
      <c r="B60" s="46"/>
      <c r="C60" s="46"/>
      <c r="D60" s="46"/>
      <c r="E60" s="46"/>
      <c r="F60" s="46"/>
      <c r="G60" s="46"/>
      <c r="H60" s="46"/>
      <c r="O60" s="86" t="s">
        <v>41</v>
      </c>
      <c r="P60" s="221">
        <f>IF(AND(P52="",P56=""),"",MAX(P52,P56))</f>
        <v>0</v>
      </c>
      <c r="Q60" s="88" t="s">
        <v>0</v>
      </c>
    </row>
    <row r="61" spans="2:17" ht="6" customHeight="1" thickBot="1">
      <c r="B61" s="46"/>
      <c r="C61" s="46"/>
      <c r="D61" s="46"/>
      <c r="E61" s="46"/>
      <c r="F61" s="46"/>
      <c r="G61" s="46"/>
      <c r="H61" s="46"/>
      <c r="O61" s="46"/>
      <c r="P61" s="71"/>
      <c r="Q61" s="46"/>
    </row>
    <row r="62" spans="2:17" ht="15" thickBot="1">
      <c r="B62" s="46"/>
      <c r="C62" s="46"/>
      <c r="D62" s="46"/>
      <c r="E62" s="46"/>
      <c r="F62" s="46"/>
      <c r="G62" s="46"/>
      <c r="H62" s="46"/>
      <c r="O62" s="86" t="s">
        <v>40</v>
      </c>
      <c r="P62" s="222">
        <f>IF(59&gt;=N1,"",N1)</f>
      </c>
      <c r="Q62" s="88" t="s">
        <v>39</v>
      </c>
    </row>
    <row r="63" spans="2:16" ht="6" customHeight="1">
      <c r="B63" s="46"/>
      <c r="C63" s="46"/>
      <c r="D63" s="46"/>
      <c r="E63" s="46"/>
      <c r="F63" s="46"/>
      <c r="G63" s="46"/>
      <c r="H63" s="46"/>
      <c r="I63" s="99"/>
      <c r="J63" s="100"/>
      <c r="K63" s="101"/>
      <c r="P63" s="102"/>
    </row>
    <row r="64" spans="2:11" ht="13.5">
      <c r="B64" s="46" t="s">
        <v>249</v>
      </c>
      <c r="C64" s="46"/>
      <c r="D64" s="46"/>
      <c r="E64" s="46"/>
      <c r="F64" s="46"/>
      <c r="G64" s="46"/>
      <c r="H64" s="46"/>
      <c r="I64" s="46"/>
      <c r="J64" s="46"/>
      <c r="K64" s="46"/>
    </row>
    <row r="65" spans="2:17" ht="5.25" customHeight="1">
      <c r="B65" s="46"/>
      <c r="C65" s="53"/>
      <c r="D65" s="53"/>
      <c r="E65" s="53"/>
      <c r="F65" s="81"/>
      <c r="G65" s="53"/>
      <c r="H65" s="53"/>
      <c r="I65" s="53"/>
      <c r="J65" s="53"/>
      <c r="K65" s="53"/>
      <c r="L65" s="103"/>
      <c r="M65" s="103"/>
      <c r="N65" s="103"/>
      <c r="O65" s="104"/>
      <c r="P65" s="103"/>
      <c r="Q65" s="103"/>
    </row>
    <row r="66" spans="2:25" ht="13.5">
      <c r="B66" s="103"/>
      <c r="C66" s="105" t="s">
        <v>37</v>
      </c>
      <c r="D66" s="241" t="s">
        <v>250</v>
      </c>
      <c r="E66" s="241"/>
      <c r="F66" s="241"/>
      <c r="G66" s="241"/>
      <c r="H66" s="241"/>
      <c r="I66" s="241"/>
      <c r="J66" s="242" t="s">
        <v>35</v>
      </c>
      <c r="K66" s="242"/>
      <c r="L66" s="242"/>
      <c r="M66" s="242"/>
      <c r="N66" s="242"/>
      <c r="O66" s="242"/>
      <c r="P66" s="242"/>
      <c r="Q66" s="243"/>
      <c r="T66" s="2" t="s">
        <v>251</v>
      </c>
      <c r="U66" s="2" t="s">
        <v>88</v>
      </c>
      <c r="V66" s="2" t="s">
        <v>87</v>
      </c>
      <c r="W66" s="2" t="s">
        <v>252</v>
      </c>
      <c r="X66" s="2" t="s">
        <v>253</v>
      </c>
      <c r="Y66" s="2" t="s">
        <v>254</v>
      </c>
    </row>
    <row r="67" spans="2:22" ht="13.5">
      <c r="B67" s="53"/>
      <c r="C67" s="106" t="s">
        <v>34</v>
      </c>
      <c r="D67" s="106"/>
      <c r="E67" s="49"/>
      <c r="F67" s="51"/>
      <c r="G67" s="49" t="s">
        <v>255</v>
      </c>
      <c r="H67" s="107"/>
      <c r="I67" s="49"/>
      <c r="J67" s="108" t="s">
        <v>256</v>
      </c>
      <c r="K67" s="109"/>
      <c r="L67" s="109"/>
      <c r="M67" s="109"/>
      <c r="N67" s="109"/>
      <c r="O67" s="110"/>
      <c r="P67" s="109"/>
      <c r="Q67" s="111"/>
      <c r="S67" s="2">
        <v>1</v>
      </c>
      <c r="T67" s="2">
        <f>IF($T$56="","",IF(T$56&lt;=V67,Z67,"-"))</f>
        <v>0</v>
      </c>
      <c r="V67" s="2">
        <v>1200000</v>
      </c>
    </row>
    <row r="68" spans="2:25" ht="13.5">
      <c r="B68" s="53"/>
      <c r="C68" s="112"/>
      <c r="D68" s="106"/>
      <c r="E68" s="51" t="s">
        <v>33</v>
      </c>
      <c r="F68" s="51"/>
      <c r="G68" s="49" t="s">
        <v>257</v>
      </c>
      <c r="H68" s="107"/>
      <c r="I68" s="49"/>
      <c r="J68" s="108" t="s">
        <v>258</v>
      </c>
      <c r="K68" s="109"/>
      <c r="L68" s="109"/>
      <c r="M68" s="109"/>
      <c r="N68" s="109"/>
      <c r="O68" s="110"/>
      <c r="P68" s="109"/>
      <c r="Q68" s="111"/>
      <c r="S68" s="2">
        <v>2</v>
      </c>
      <c r="T68" s="2" t="str">
        <f>IF($T$56="","",IF(AND($T$56&gt;=U68,T$56&lt;V68),$T$56-Y68,"-"))</f>
        <v>-</v>
      </c>
      <c r="U68" s="2">
        <v>1200001</v>
      </c>
      <c r="V68" s="2">
        <v>3300000</v>
      </c>
      <c r="Y68" s="2">
        <v>1200000</v>
      </c>
    </row>
    <row r="69" spans="2:25" ht="13.5">
      <c r="B69" s="53"/>
      <c r="C69" s="112"/>
      <c r="D69" s="106"/>
      <c r="E69" s="51" t="s">
        <v>31</v>
      </c>
      <c r="F69" s="51"/>
      <c r="G69" s="49" t="s">
        <v>259</v>
      </c>
      <c r="H69" s="107"/>
      <c r="I69" s="49"/>
      <c r="J69" s="108" t="s">
        <v>260</v>
      </c>
      <c r="K69" s="109"/>
      <c r="L69" s="109"/>
      <c r="M69" s="109"/>
      <c r="N69" s="109"/>
      <c r="O69" s="110"/>
      <c r="P69" s="109"/>
      <c r="Q69" s="111"/>
      <c r="S69" s="2">
        <v>3</v>
      </c>
      <c r="T69" s="2" t="str">
        <f>IF($T$56="","",IF(AND($T$56&gt;=U69,T$56&lt;V69),$T$56*X69-Y69,"-"))</f>
        <v>-</v>
      </c>
      <c r="U69" s="2">
        <v>3300000</v>
      </c>
      <c r="V69" s="2">
        <v>4100000</v>
      </c>
      <c r="X69" s="2">
        <v>0.75</v>
      </c>
      <c r="Y69" s="2">
        <v>375000</v>
      </c>
    </row>
    <row r="70" spans="2:25" ht="13.5">
      <c r="B70" s="53"/>
      <c r="C70" s="112"/>
      <c r="D70" s="106"/>
      <c r="E70" s="51" t="s">
        <v>20</v>
      </c>
      <c r="F70" s="51"/>
      <c r="G70" s="49" t="s">
        <v>261</v>
      </c>
      <c r="H70" s="107"/>
      <c r="I70" s="49"/>
      <c r="J70" s="108" t="s">
        <v>262</v>
      </c>
      <c r="K70" s="109"/>
      <c r="L70" s="109"/>
      <c r="M70" s="109"/>
      <c r="N70" s="109"/>
      <c r="O70" s="110"/>
      <c r="P70" s="109"/>
      <c r="Q70" s="111"/>
      <c r="S70" s="2">
        <v>4</v>
      </c>
      <c r="T70" s="2" t="str">
        <f>IF($T$56="","",IF(AND($T$56&gt;=U70,T$56&lt;V70),$T$56*X70-Y70,"-"))</f>
        <v>-</v>
      </c>
      <c r="U70" s="2">
        <v>4100000</v>
      </c>
      <c r="V70" s="2">
        <v>7700000</v>
      </c>
      <c r="X70" s="2">
        <v>0.85</v>
      </c>
      <c r="Y70" s="2">
        <v>785000</v>
      </c>
    </row>
    <row r="71" spans="2:25" ht="13.5">
      <c r="B71" s="53"/>
      <c r="C71" s="112"/>
      <c r="D71" s="106"/>
      <c r="E71" s="51" t="s">
        <v>18</v>
      </c>
      <c r="F71" s="51"/>
      <c r="G71" s="49"/>
      <c r="H71" s="113"/>
      <c r="I71" s="49"/>
      <c r="J71" s="108" t="s">
        <v>263</v>
      </c>
      <c r="K71" s="109"/>
      <c r="L71" s="109"/>
      <c r="M71" s="109"/>
      <c r="N71" s="109"/>
      <c r="O71" s="110"/>
      <c r="P71" s="109"/>
      <c r="Q71" s="111"/>
      <c r="S71" s="2">
        <v>5</v>
      </c>
      <c r="T71" s="2" t="str">
        <f>IF($T$56="","",IF($T$56&gt;=U71,$T$56*X71-Y71,"-"))</f>
        <v>-</v>
      </c>
      <c r="U71" s="2">
        <v>7700000</v>
      </c>
      <c r="X71" s="2">
        <v>0.95</v>
      </c>
      <c r="Y71" s="2">
        <v>1555000</v>
      </c>
    </row>
    <row r="72" spans="2:22" ht="13.5">
      <c r="B72" s="53"/>
      <c r="C72" s="106" t="s">
        <v>27</v>
      </c>
      <c r="D72" s="106"/>
      <c r="E72" s="51"/>
      <c r="F72" s="51"/>
      <c r="G72" s="49" t="s">
        <v>26</v>
      </c>
      <c r="H72" s="107"/>
      <c r="I72" s="49"/>
      <c r="J72" s="108" t="s">
        <v>25</v>
      </c>
      <c r="K72" s="109"/>
      <c r="L72" s="109"/>
      <c r="M72" s="109"/>
      <c r="N72" s="109"/>
      <c r="O72" s="110"/>
      <c r="P72" s="109"/>
      <c r="Q72" s="111"/>
      <c r="S72" s="2">
        <v>1</v>
      </c>
      <c r="T72" s="2">
        <f>IF($T$56="","",IF(T$56&lt;=V72,Z72,"-"))</f>
        <v>0</v>
      </c>
      <c r="V72" s="2">
        <v>700000</v>
      </c>
    </row>
    <row r="73" spans="2:25" ht="13.5">
      <c r="B73" s="53"/>
      <c r="C73" s="112"/>
      <c r="D73" s="106"/>
      <c r="E73" s="51" t="s">
        <v>24</v>
      </c>
      <c r="F73" s="51"/>
      <c r="G73" s="49" t="s">
        <v>264</v>
      </c>
      <c r="H73" s="107"/>
      <c r="I73" s="49"/>
      <c r="J73" s="108" t="s">
        <v>265</v>
      </c>
      <c r="K73" s="109"/>
      <c r="L73" s="109"/>
      <c r="M73" s="109"/>
      <c r="N73" s="109"/>
      <c r="O73" s="110"/>
      <c r="P73" s="109"/>
      <c r="Q73" s="111"/>
      <c r="S73" s="2">
        <v>2</v>
      </c>
      <c r="T73" s="2" t="str">
        <f>IF($T$56="","",IF(AND($T$56&gt;=U73,T$56&lt;V73),$T$56-Y73,"-"))</f>
        <v>-</v>
      </c>
      <c r="U73" s="2">
        <v>700001</v>
      </c>
      <c r="V73" s="2">
        <v>1300000</v>
      </c>
      <c r="Y73" s="2">
        <v>700000</v>
      </c>
    </row>
    <row r="74" spans="2:25" ht="13.5">
      <c r="B74" s="53"/>
      <c r="C74" s="112"/>
      <c r="D74" s="106"/>
      <c r="E74" s="51" t="s">
        <v>22</v>
      </c>
      <c r="F74" s="51"/>
      <c r="G74" s="49" t="s">
        <v>259</v>
      </c>
      <c r="H74" s="107"/>
      <c r="I74" s="49"/>
      <c r="J74" s="108" t="s">
        <v>21</v>
      </c>
      <c r="K74" s="109"/>
      <c r="L74" s="109"/>
      <c r="M74" s="109"/>
      <c r="N74" s="109"/>
      <c r="O74" s="110"/>
      <c r="P74" s="109"/>
      <c r="Q74" s="111"/>
      <c r="S74" s="2">
        <v>3</v>
      </c>
      <c r="T74" s="2" t="str">
        <f>IF($T$56="","",IF(AND($T$56&gt;=U74,T$56&lt;V74),$T$56*X74-Y74,"-"))</f>
        <v>-</v>
      </c>
      <c r="U74" s="2">
        <v>1300000</v>
      </c>
      <c r="V74" s="2">
        <v>4100000</v>
      </c>
      <c r="X74" s="2">
        <v>0.75</v>
      </c>
      <c r="Y74" s="2">
        <v>375000</v>
      </c>
    </row>
    <row r="75" spans="2:25" ht="13.5">
      <c r="B75" s="53"/>
      <c r="C75" s="112"/>
      <c r="D75" s="106"/>
      <c r="E75" s="51" t="s">
        <v>20</v>
      </c>
      <c r="F75" s="51"/>
      <c r="G75" s="49" t="s">
        <v>261</v>
      </c>
      <c r="H75" s="107"/>
      <c r="I75" s="49"/>
      <c r="J75" s="108" t="s">
        <v>19</v>
      </c>
      <c r="K75" s="109"/>
      <c r="L75" s="109"/>
      <c r="M75" s="109"/>
      <c r="N75" s="109"/>
      <c r="O75" s="110"/>
      <c r="P75" s="109"/>
      <c r="Q75" s="111"/>
      <c r="S75" s="2">
        <v>4</v>
      </c>
      <c r="T75" s="2" t="str">
        <f>IF($T$56="","",IF(AND($T$56&gt;=U75,T$56&lt;V75),$T$56*X75-Y75,"-"))</f>
        <v>-</v>
      </c>
      <c r="U75" s="2">
        <v>4100000</v>
      </c>
      <c r="V75" s="2">
        <v>7700000</v>
      </c>
      <c r="X75" s="2">
        <v>0.85</v>
      </c>
      <c r="Y75" s="2">
        <v>785000</v>
      </c>
    </row>
    <row r="76" spans="2:25" ht="13.5">
      <c r="B76" s="53"/>
      <c r="C76" s="112"/>
      <c r="D76" s="106"/>
      <c r="E76" s="51" t="s">
        <v>18</v>
      </c>
      <c r="F76" s="51"/>
      <c r="G76" s="49"/>
      <c r="H76" s="113"/>
      <c r="I76" s="49"/>
      <c r="J76" s="108" t="s">
        <v>17</v>
      </c>
      <c r="K76" s="109"/>
      <c r="L76" s="109"/>
      <c r="M76" s="109"/>
      <c r="N76" s="109"/>
      <c r="O76" s="110"/>
      <c r="P76" s="109"/>
      <c r="Q76" s="111"/>
      <c r="S76" s="2">
        <v>5</v>
      </c>
      <c r="T76" s="2" t="str">
        <f>IF($T$56="","",IF($T$56&gt;=U76,$T$56*X76-Y76,"-"))</f>
        <v>-</v>
      </c>
      <c r="U76" s="2">
        <v>7700000</v>
      </c>
      <c r="X76" s="2">
        <v>0.95</v>
      </c>
      <c r="Y76" s="2">
        <v>1555000</v>
      </c>
    </row>
    <row r="77" spans="2:17" ht="14.25" thickBot="1">
      <c r="B77" s="46"/>
      <c r="C77" s="49"/>
      <c r="D77" s="49"/>
      <c r="E77" s="49"/>
      <c r="F77" s="49"/>
      <c r="G77" s="49"/>
      <c r="H77" s="49"/>
      <c r="I77" s="49"/>
      <c r="J77" s="49"/>
      <c r="K77" s="49"/>
      <c r="L77" s="113"/>
      <c r="M77" s="113"/>
      <c r="N77" s="113"/>
      <c r="O77" s="114"/>
      <c r="P77" s="113"/>
      <c r="Q77" s="113"/>
    </row>
    <row r="78" spans="2:17" ht="15" thickBot="1">
      <c r="B78" s="46"/>
      <c r="C78" s="46"/>
      <c r="D78" s="46"/>
      <c r="K78" s="46"/>
      <c r="L78" s="46"/>
      <c r="M78" s="46"/>
      <c r="N78" s="47"/>
      <c r="O78" s="86" t="s">
        <v>16</v>
      </c>
      <c r="P78" s="87">
        <f>IF(P62&gt;=65,MIN(T67:T71),MIN(T72:T76))</f>
        <v>0</v>
      </c>
      <c r="Q78" s="88" t="s">
        <v>0</v>
      </c>
    </row>
    <row r="79" spans="2:17" ht="15" thickBot="1">
      <c r="B79" s="46"/>
      <c r="C79" s="46"/>
      <c r="D79" s="46"/>
      <c r="K79" s="46"/>
      <c r="L79" s="46"/>
      <c r="M79" s="46"/>
      <c r="N79" s="47"/>
      <c r="O79" s="86"/>
      <c r="P79" s="3"/>
      <c r="Q79" s="115"/>
    </row>
    <row r="80" ht="13.5">
      <c r="P80" s="102"/>
    </row>
    <row r="81" ht="14.25">
      <c r="B81" s="60" t="s">
        <v>15</v>
      </c>
    </row>
    <row r="82" spans="2:8" ht="13.5">
      <c r="B82" s="46" t="s">
        <v>266</v>
      </c>
      <c r="C82" s="46"/>
      <c r="D82" s="46"/>
      <c r="E82" s="46"/>
      <c r="F82" s="46"/>
      <c r="G82" s="46"/>
      <c r="H82" s="46"/>
    </row>
    <row r="83" spans="2:8" ht="13.5">
      <c r="B83" s="46"/>
      <c r="C83" s="46"/>
      <c r="D83" s="46"/>
      <c r="E83" s="46"/>
      <c r="F83" s="46"/>
      <c r="G83" s="46"/>
      <c r="H83" s="46"/>
    </row>
    <row r="84" spans="2:17" ht="13.5">
      <c r="B84" s="62" t="s">
        <v>13</v>
      </c>
      <c r="C84" s="98"/>
      <c r="D84" s="63"/>
      <c r="E84" s="238" t="s">
        <v>12</v>
      </c>
      <c r="F84" s="238"/>
      <c r="G84" s="238"/>
      <c r="H84" s="238"/>
      <c r="I84" s="238"/>
      <c r="J84" s="238"/>
      <c r="K84" s="238"/>
      <c r="L84" s="238"/>
      <c r="M84" s="238"/>
      <c r="O84" s="116"/>
      <c r="P84" s="117" t="s">
        <v>11</v>
      </c>
      <c r="Q84" s="46"/>
    </row>
    <row r="85" spans="2:17" ht="14.25" thickBot="1">
      <c r="B85" s="63"/>
      <c r="C85" s="63"/>
      <c r="D85" s="63"/>
      <c r="E85" s="45"/>
      <c r="O85" s="46"/>
      <c r="P85" s="118"/>
      <c r="Q85" s="46"/>
    </row>
    <row r="86" spans="2:17" ht="14.25" thickBot="1">
      <c r="B86" s="46" t="s">
        <v>242</v>
      </c>
      <c r="C86" s="239" t="s">
        <v>267</v>
      </c>
      <c r="D86" s="76"/>
      <c r="E86" s="77" t="s">
        <v>268</v>
      </c>
      <c r="O86" s="53"/>
      <c r="P86" s="69">
        <v>0</v>
      </c>
      <c r="Q86" s="70" t="s">
        <v>0</v>
      </c>
    </row>
    <row r="87" spans="2:17" ht="13.5">
      <c r="B87" s="46"/>
      <c r="C87" s="239"/>
      <c r="D87" s="76"/>
      <c r="E87" s="77"/>
      <c r="O87" s="46"/>
      <c r="P87" s="71"/>
      <c r="Q87" s="46"/>
    </row>
    <row r="88" spans="2:17" ht="13.5">
      <c r="B88" s="46"/>
      <c r="C88" s="239"/>
      <c r="D88" s="76"/>
      <c r="E88" s="77"/>
      <c r="O88" s="46"/>
      <c r="P88" s="46"/>
      <c r="Q88" s="46"/>
    </row>
    <row r="89" spans="2:17" ht="14.25" thickBot="1">
      <c r="B89" s="46"/>
      <c r="C89" s="76"/>
      <c r="D89" s="76"/>
      <c r="E89" s="77"/>
      <c r="O89" s="46"/>
      <c r="P89" s="53"/>
      <c r="Q89" s="46"/>
    </row>
    <row r="90" spans="2:17" ht="14.25" thickBot="1">
      <c r="B90" s="46" t="s">
        <v>217</v>
      </c>
      <c r="C90" s="239" t="s">
        <v>269</v>
      </c>
      <c r="D90" s="76"/>
      <c r="E90" s="77" t="s">
        <v>270</v>
      </c>
      <c r="O90" s="53"/>
      <c r="P90" s="69">
        <v>0</v>
      </c>
      <c r="Q90" s="70" t="s">
        <v>0</v>
      </c>
    </row>
    <row r="91" spans="2:17" ht="13.5">
      <c r="B91" s="46"/>
      <c r="C91" s="239"/>
      <c r="D91" s="76"/>
      <c r="E91" s="77"/>
      <c r="O91" s="46"/>
      <c r="P91" s="71"/>
      <c r="Q91" s="46"/>
    </row>
    <row r="92" spans="2:17" ht="13.5">
      <c r="B92" s="46"/>
      <c r="C92" s="239"/>
      <c r="D92" s="76"/>
      <c r="E92" s="77"/>
      <c r="O92" s="46"/>
      <c r="P92" s="46"/>
      <c r="Q92" s="46"/>
    </row>
    <row r="93" spans="2:17" ht="13.5">
      <c r="B93" s="46"/>
      <c r="C93" s="76"/>
      <c r="D93" s="76"/>
      <c r="E93" s="77"/>
      <c r="O93" s="46"/>
      <c r="P93" s="46"/>
      <c r="Q93" s="46"/>
    </row>
    <row r="94" spans="2:17" ht="14.25" thickBot="1">
      <c r="B94" s="46"/>
      <c r="C94" s="46"/>
      <c r="D94" s="46"/>
      <c r="E94" s="46"/>
      <c r="O94" s="46"/>
      <c r="P94" s="53"/>
      <c r="Q94" s="46"/>
    </row>
    <row r="95" spans="2:17" ht="15" thickBot="1">
      <c r="B95" s="46"/>
      <c r="C95" s="46"/>
      <c r="D95" s="46"/>
      <c r="E95" s="46"/>
      <c r="O95" s="86" t="s">
        <v>271</v>
      </c>
      <c r="P95" s="87">
        <f>MAX(P86,P90)</f>
        <v>0</v>
      </c>
      <c r="Q95" s="88" t="s">
        <v>0</v>
      </c>
    </row>
    <row r="96" ht="13.5">
      <c r="P96" s="102"/>
    </row>
    <row r="98" ht="14.25" thickBot="1">
      <c r="P98" s="103"/>
    </row>
    <row r="99" spans="2:17" ht="15" thickBot="1">
      <c r="B99" s="60" t="s">
        <v>3</v>
      </c>
      <c r="K99" s="46"/>
      <c r="L99" s="46"/>
      <c r="M99" s="46"/>
      <c r="N99" s="46"/>
      <c r="O99" s="86" t="s">
        <v>272</v>
      </c>
      <c r="P99" s="87">
        <f>P47+P78+P95</f>
        <v>0</v>
      </c>
      <c r="Q99" s="88" t="s">
        <v>0</v>
      </c>
    </row>
    <row r="100" ht="13.5">
      <c r="P100" s="102"/>
    </row>
  </sheetData>
  <sheetProtection password="DC0D" sheet="1" selectLockedCells="1"/>
  <mergeCells count="44">
    <mergeCell ref="B1:L1"/>
    <mergeCell ref="N1:O1"/>
    <mergeCell ref="E6:H6"/>
    <mergeCell ref="I6:O6"/>
    <mergeCell ref="B2:Q2"/>
    <mergeCell ref="E4:H4"/>
    <mergeCell ref="I4:O4"/>
    <mergeCell ref="E5:H5"/>
    <mergeCell ref="I5:O5"/>
    <mergeCell ref="E40:F40"/>
    <mergeCell ref="E41:F41"/>
    <mergeCell ref="Q22:Q23"/>
    <mergeCell ref="B11:B13"/>
    <mergeCell ref="C11:C13"/>
    <mergeCell ref="C15:C17"/>
    <mergeCell ref="C18:C19"/>
    <mergeCell ref="J22:J23"/>
    <mergeCell ref="K22:K23"/>
    <mergeCell ref="L22:L23"/>
    <mergeCell ref="M22:M23"/>
    <mergeCell ref="N22:N23"/>
    <mergeCell ref="O22:O23"/>
    <mergeCell ref="P22:P23"/>
    <mergeCell ref="E38:F38"/>
    <mergeCell ref="E29:H29"/>
    <mergeCell ref="E84:M84"/>
    <mergeCell ref="C86:C88"/>
    <mergeCell ref="C90:C92"/>
    <mergeCell ref="E44:F44"/>
    <mergeCell ref="E51:N51"/>
    <mergeCell ref="C52:C55"/>
    <mergeCell ref="C56:C58"/>
    <mergeCell ref="D66:I66"/>
    <mergeCell ref="J66:Q66"/>
    <mergeCell ref="H41:L43"/>
    <mergeCell ref="E42:F42"/>
    <mergeCell ref="E43:F43"/>
    <mergeCell ref="E25:H25"/>
    <mergeCell ref="C27:C29"/>
    <mergeCell ref="E28:H28"/>
    <mergeCell ref="E35:F35"/>
    <mergeCell ref="E36:F36"/>
    <mergeCell ref="E37:F37"/>
    <mergeCell ref="E39:F39"/>
  </mergeCells>
  <printOptions/>
  <pageMargins left="0.7" right="0.7" top="0.75" bottom="0.75" header="0.3" footer="0.3"/>
  <pageSetup horizontalDpi="600" verticalDpi="600" orientation="portrait" paperSize="9" scale="77" r:id="rId2"/>
  <rowBreaks count="1" manualBreakCount="1">
    <brk id="79" min="1" max="16" man="1"/>
  </rowBreaks>
  <drawing r:id="rId1"/>
</worksheet>
</file>

<file path=xl/worksheets/sheet2.xml><?xml version="1.0" encoding="utf-8"?>
<worksheet xmlns="http://schemas.openxmlformats.org/spreadsheetml/2006/main" xmlns:r="http://schemas.openxmlformats.org/officeDocument/2006/relationships">
  <sheetPr>
    <tabColor rgb="FFFFFF00"/>
  </sheetPr>
  <dimension ref="A1:AJ100"/>
  <sheetViews>
    <sheetView view="pageBreakPreview" zoomScaleSheetLayoutView="100" zoomScalePageLayoutView="0" workbookViewId="0" topLeftCell="A1">
      <selection activeCell="N1" sqref="N1:O1"/>
    </sheetView>
  </sheetViews>
  <sheetFormatPr defaultColWidth="9.00390625" defaultRowHeight="13.5"/>
  <cols>
    <col min="1" max="1" width="25.125" style="1" customWidth="1"/>
    <col min="2" max="2" width="3.25390625" style="1" customWidth="1"/>
    <col min="3" max="3" width="19.25390625" style="1" customWidth="1"/>
    <col min="4" max="4" width="1.25" style="1" customWidth="1"/>
    <col min="5" max="5" width="16.50390625" style="1" customWidth="1"/>
    <col min="6" max="7" width="3.00390625" style="1" bestFit="1" customWidth="1"/>
    <col min="8" max="8" width="12.875" style="1" bestFit="1" customWidth="1"/>
    <col min="9" max="9" width="4.875" style="1" bestFit="1" customWidth="1"/>
    <col min="10" max="10" width="3.00390625" style="1" customWidth="1"/>
    <col min="11" max="11" width="5.50390625" style="1" bestFit="1" customWidth="1"/>
    <col min="12" max="12" width="3.00390625" style="1" customWidth="1"/>
    <col min="13" max="13" width="12.875" style="1" bestFit="1" customWidth="1"/>
    <col min="14" max="14" width="3.00390625" style="1" customWidth="1"/>
    <col min="15" max="15" width="3.00390625" style="96" customWidth="1"/>
    <col min="16" max="16" width="17.125" style="1" customWidth="1"/>
    <col min="17" max="17" width="3.00390625" style="1" customWidth="1"/>
    <col min="18" max="18" width="5.75390625" style="2" customWidth="1"/>
    <col min="19" max="19" width="7.25390625" style="2" hidden="1" customWidth="1"/>
    <col min="20" max="20" width="7.625" style="2" hidden="1" customWidth="1"/>
    <col min="21" max="22" width="9.25390625" style="2" hidden="1" customWidth="1"/>
    <col min="23" max="23" width="10.25390625" style="2" hidden="1" customWidth="1"/>
    <col min="24" max="24" width="4.75390625" style="2" hidden="1" customWidth="1"/>
    <col min="25" max="25" width="7.25390625" style="2" hidden="1" customWidth="1"/>
    <col min="26" max="27" width="9.00390625" style="2" hidden="1" customWidth="1"/>
    <col min="28" max="16384" width="9.00390625" style="1" customWidth="1"/>
  </cols>
  <sheetData>
    <row r="1" spans="2:17" ht="42.75" thickBot="1">
      <c r="B1" s="255" t="s">
        <v>287</v>
      </c>
      <c r="C1" s="255"/>
      <c r="D1" s="255"/>
      <c r="E1" s="255"/>
      <c r="F1" s="255"/>
      <c r="G1" s="255"/>
      <c r="H1" s="255"/>
      <c r="I1" s="255"/>
      <c r="J1" s="255"/>
      <c r="K1" s="255"/>
      <c r="L1" s="255"/>
      <c r="M1" s="219" t="s">
        <v>402</v>
      </c>
      <c r="N1" s="256"/>
      <c r="O1" s="257"/>
      <c r="P1" s="218" t="s">
        <v>403</v>
      </c>
      <c r="Q1" s="217"/>
    </row>
    <row r="2" spans="1:19" ht="17.25">
      <c r="A2" s="46"/>
      <c r="B2" s="263" t="s">
        <v>1</v>
      </c>
      <c r="C2" s="264"/>
      <c r="D2" s="264"/>
      <c r="E2" s="264"/>
      <c r="F2" s="264"/>
      <c r="G2" s="264"/>
      <c r="H2" s="264"/>
      <c r="I2" s="264"/>
      <c r="J2" s="264"/>
      <c r="K2" s="264"/>
      <c r="L2" s="264"/>
      <c r="M2" s="264"/>
      <c r="N2" s="264"/>
      <c r="O2" s="264"/>
      <c r="P2" s="264"/>
      <c r="Q2" s="266"/>
      <c r="R2" s="47"/>
      <c r="S2" s="47"/>
    </row>
    <row r="3" spans="1:19" ht="8.25" customHeight="1" hidden="1" thickBot="1">
      <c r="A3" s="46"/>
      <c r="B3" s="48"/>
      <c r="C3" s="49"/>
      <c r="D3" s="49"/>
      <c r="E3" s="49"/>
      <c r="F3" s="49"/>
      <c r="G3" s="49"/>
      <c r="H3" s="49"/>
      <c r="I3" s="49"/>
      <c r="J3" s="49"/>
      <c r="K3" s="49"/>
      <c r="L3" s="49"/>
      <c r="M3" s="50"/>
      <c r="N3" s="51"/>
      <c r="O3" s="51"/>
      <c r="P3" s="50"/>
      <c r="Q3" s="49"/>
      <c r="R3" s="52"/>
      <c r="S3" s="47"/>
    </row>
    <row r="4" spans="1:25" ht="15" customHeight="1" hidden="1" thickBot="1">
      <c r="A4" s="53"/>
      <c r="B4" s="54"/>
      <c r="C4" s="54"/>
      <c r="D4" s="54"/>
      <c r="E4" s="267" t="s">
        <v>116</v>
      </c>
      <c r="F4" s="268"/>
      <c r="G4" s="268"/>
      <c r="H4" s="268"/>
      <c r="I4" s="260"/>
      <c r="J4" s="261"/>
      <c r="K4" s="261"/>
      <c r="L4" s="261"/>
      <c r="M4" s="261"/>
      <c r="N4" s="261"/>
      <c r="O4" s="262"/>
      <c r="P4" s="55"/>
      <c r="Q4" s="10"/>
      <c r="R4" s="10"/>
      <c r="S4" s="10"/>
      <c r="T4" s="10"/>
      <c r="U4" s="10"/>
      <c r="V4" s="10"/>
      <c r="W4" s="10"/>
      <c r="X4" s="10"/>
      <c r="Y4" s="10"/>
    </row>
    <row r="5" spans="1:25" ht="15" customHeight="1" hidden="1" thickBot="1">
      <c r="A5" s="53"/>
      <c r="B5" s="54"/>
      <c r="C5" s="54"/>
      <c r="D5" s="54"/>
      <c r="E5" s="267" t="s">
        <v>115</v>
      </c>
      <c r="F5" s="268"/>
      <c r="G5" s="268"/>
      <c r="H5" s="268"/>
      <c r="I5" s="260"/>
      <c r="J5" s="261"/>
      <c r="K5" s="261"/>
      <c r="L5" s="261"/>
      <c r="M5" s="261"/>
      <c r="N5" s="261"/>
      <c r="O5" s="262"/>
      <c r="P5" s="55"/>
      <c r="Q5" s="10"/>
      <c r="R5" s="10"/>
      <c r="S5" s="10"/>
      <c r="T5" s="10"/>
      <c r="U5" s="10"/>
      <c r="V5" s="10"/>
      <c r="W5" s="10"/>
      <c r="X5" s="10"/>
      <c r="Y5" s="10"/>
    </row>
    <row r="6" spans="1:25" ht="15" customHeight="1" hidden="1" thickBot="1">
      <c r="A6" s="53"/>
      <c r="B6" s="54"/>
      <c r="C6" s="54"/>
      <c r="D6" s="54"/>
      <c r="E6" s="258" t="s">
        <v>114</v>
      </c>
      <c r="F6" s="259"/>
      <c r="G6" s="259"/>
      <c r="H6" s="259"/>
      <c r="I6" s="260"/>
      <c r="J6" s="261"/>
      <c r="K6" s="261"/>
      <c r="L6" s="261"/>
      <c r="M6" s="261"/>
      <c r="N6" s="261"/>
      <c r="O6" s="262"/>
      <c r="P6" s="55"/>
      <c r="Q6" s="10"/>
      <c r="R6" s="10"/>
      <c r="S6" s="10"/>
      <c r="T6" s="10"/>
      <c r="U6" s="10"/>
      <c r="V6" s="10"/>
      <c r="W6" s="10"/>
      <c r="X6" s="10"/>
      <c r="Y6" s="10"/>
    </row>
    <row r="7" spans="1:25" ht="8.25" customHeight="1" hidden="1">
      <c r="A7" s="46"/>
      <c r="B7" s="56"/>
      <c r="C7" s="56"/>
      <c r="D7" s="56"/>
      <c r="E7" s="57"/>
      <c r="F7" s="57"/>
      <c r="G7" s="57"/>
      <c r="H7" s="57"/>
      <c r="I7" s="57"/>
      <c r="J7" s="58"/>
      <c r="K7" s="59"/>
      <c r="L7" s="59"/>
      <c r="M7" s="59"/>
      <c r="N7" s="59"/>
      <c r="O7" s="59"/>
      <c r="P7" s="10"/>
      <c r="Q7" s="10"/>
      <c r="R7" s="10"/>
      <c r="S7" s="10"/>
      <c r="T7" s="10"/>
      <c r="U7" s="10"/>
      <c r="V7" s="10"/>
      <c r="W7" s="10"/>
      <c r="X7" s="10"/>
      <c r="Y7" s="10"/>
    </row>
    <row r="8" spans="1:25" ht="14.25" customHeight="1">
      <c r="A8" s="46"/>
      <c r="B8" s="60" t="s">
        <v>113</v>
      </c>
      <c r="C8" s="56"/>
      <c r="D8" s="56"/>
      <c r="E8" s="56"/>
      <c r="F8" s="56"/>
      <c r="G8" s="56"/>
      <c r="H8" s="56"/>
      <c r="I8" s="56"/>
      <c r="J8" s="54"/>
      <c r="K8" s="10"/>
      <c r="L8" s="10"/>
      <c r="M8" s="10"/>
      <c r="N8" s="10"/>
      <c r="O8" s="10"/>
      <c r="P8" s="10"/>
      <c r="Q8" s="10"/>
      <c r="R8" s="10"/>
      <c r="S8" s="10"/>
      <c r="T8" s="10"/>
      <c r="U8" s="10"/>
      <c r="V8" s="10"/>
      <c r="W8" s="10"/>
      <c r="X8" s="10"/>
      <c r="Y8" s="10"/>
    </row>
    <row r="9" spans="1:19" ht="13.5">
      <c r="A9" s="46"/>
      <c r="B9" s="46" t="s">
        <v>213</v>
      </c>
      <c r="C9" s="46"/>
      <c r="D9" s="46"/>
      <c r="E9" s="46"/>
      <c r="F9" s="46"/>
      <c r="G9" s="46"/>
      <c r="H9" s="46"/>
      <c r="I9" s="46"/>
      <c r="J9" s="46"/>
      <c r="K9" s="46"/>
      <c r="L9" s="46"/>
      <c r="M9" s="46"/>
      <c r="N9" s="46"/>
      <c r="O9" s="61"/>
      <c r="P9" s="46"/>
      <c r="Q9" s="46"/>
      <c r="R9" s="52"/>
      <c r="S9" s="47"/>
    </row>
    <row r="10" spans="2:17" ht="14.25" thickBot="1">
      <c r="B10" s="62" t="s">
        <v>111</v>
      </c>
      <c r="C10" s="62"/>
      <c r="D10" s="63"/>
      <c r="E10" s="64" t="s">
        <v>12</v>
      </c>
      <c r="F10" s="64"/>
      <c r="G10" s="64"/>
      <c r="H10" s="64"/>
      <c r="I10" s="64"/>
      <c r="J10" s="64"/>
      <c r="K10" s="64"/>
      <c r="L10" s="64"/>
      <c r="M10" s="64"/>
      <c r="N10" s="64"/>
      <c r="O10" s="61"/>
      <c r="P10" s="65" t="s">
        <v>11</v>
      </c>
      <c r="Q10" s="46"/>
    </row>
    <row r="11" spans="1:17" ht="14.25" thickBot="1">
      <c r="A11" s="46"/>
      <c r="B11" s="252" t="s">
        <v>214</v>
      </c>
      <c r="C11" s="236" t="s">
        <v>110</v>
      </c>
      <c r="D11" s="66"/>
      <c r="E11" s="67" t="s">
        <v>215</v>
      </c>
      <c r="F11" s="53"/>
      <c r="G11" s="53"/>
      <c r="H11" s="53"/>
      <c r="I11" s="53"/>
      <c r="J11" s="53"/>
      <c r="K11" s="53"/>
      <c r="L11" s="53"/>
      <c r="M11" s="53"/>
      <c r="N11" s="53"/>
      <c r="O11" s="68"/>
      <c r="P11" s="69"/>
      <c r="Q11" s="70" t="s">
        <v>0</v>
      </c>
    </row>
    <row r="12" spans="1:17" ht="13.5">
      <c r="A12" s="46"/>
      <c r="B12" s="252"/>
      <c r="C12" s="236"/>
      <c r="D12" s="66"/>
      <c r="E12" s="67" t="s">
        <v>216</v>
      </c>
      <c r="F12" s="53"/>
      <c r="G12" s="53"/>
      <c r="H12" s="53"/>
      <c r="I12" s="53"/>
      <c r="J12" s="53"/>
      <c r="K12" s="53"/>
      <c r="L12" s="53"/>
      <c r="M12" s="53"/>
      <c r="N12" s="53"/>
      <c r="O12" s="68"/>
      <c r="P12" s="71"/>
      <c r="Q12" s="46"/>
    </row>
    <row r="13" spans="1:17" ht="13.5">
      <c r="A13" s="46"/>
      <c r="B13" s="252"/>
      <c r="C13" s="236"/>
      <c r="D13" s="66"/>
      <c r="E13" s="67"/>
      <c r="F13" s="53"/>
      <c r="G13" s="53"/>
      <c r="H13" s="53"/>
      <c r="I13" s="53"/>
      <c r="J13" s="53"/>
      <c r="K13" s="53"/>
      <c r="L13" s="53"/>
      <c r="M13" s="53"/>
      <c r="N13" s="53"/>
      <c r="O13" s="68"/>
      <c r="P13" s="53"/>
      <c r="Q13" s="46"/>
    </row>
    <row r="14" spans="1:17" ht="3.75" customHeight="1" thickBot="1">
      <c r="A14" s="46"/>
      <c r="B14" s="49"/>
      <c r="C14" s="72"/>
      <c r="D14" s="73"/>
      <c r="E14" s="74"/>
      <c r="F14" s="49"/>
      <c r="G14" s="49"/>
      <c r="H14" s="49"/>
      <c r="I14" s="49"/>
      <c r="J14" s="49"/>
      <c r="K14" s="49"/>
      <c r="L14" s="49"/>
      <c r="M14" s="49"/>
      <c r="N14" s="49"/>
      <c r="O14" s="75"/>
      <c r="P14" s="49"/>
      <c r="Q14" s="46"/>
    </row>
    <row r="15" spans="1:17" ht="14.25" customHeight="1" thickBot="1">
      <c r="A15" s="46"/>
      <c r="B15" s="46" t="s">
        <v>217</v>
      </c>
      <c r="C15" s="236" t="s">
        <v>218</v>
      </c>
      <c r="D15" s="66"/>
      <c r="E15" s="67" t="s">
        <v>106</v>
      </c>
      <c r="F15" s="53"/>
      <c r="G15" s="53"/>
      <c r="H15" s="53"/>
      <c r="I15" s="53"/>
      <c r="J15" s="53"/>
      <c r="K15" s="53"/>
      <c r="L15" s="53"/>
      <c r="M15" s="53"/>
      <c r="N15" s="53"/>
      <c r="O15" s="68"/>
      <c r="P15" s="69">
        <v>0</v>
      </c>
      <c r="Q15" s="70" t="s">
        <v>0</v>
      </c>
    </row>
    <row r="16" spans="1:17" ht="13.5">
      <c r="A16" s="46"/>
      <c r="B16" s="46"/>
      <c r="C16" s="236"/>
      <c r="D16" s="66"/>
      <c r="E16" s="67"/>
      <c r="F16" s="53"/>
      <c r="G16" s="53"/>
      <c r="H16" s="53"/>
      <c r="I16" s="53"/>
      <c r="J16" s="53"/>
      <c r="K16" s="53"/>
      <c r="L16" s="53"/>
      <c r="M16" s="53"/>
      <c r="N16" s="53"/>
      <c r="O16" s="68"/>
      <c r="P16" s="71"/>
      <c r="Q16" s="46"/>
    </row>
    <row r="17" spans="1:17" ht="13.5">
      <c r="A17" s="46"/>
      <c r="B17" s="46"/>
      <c r="C17" s="236"/>
      <c r="D17" s="66"/>
      <c r="E17" s="67"/>
      <c r="F17" s="53"/>
      <c r="G17" s="53"/>
      <c r="H17" s="53"/>
      <c r="I17" s="53"/>
      <c r="J17" s="53"/>
      <c r="K17" s="53"/>
      <c r="L17" s="53"/>
      <c r="M17" s="53"/>
      <c r="N17" s="53"/>
      <c r="O17" s="68"/>
      <c r="P17" s="46"/>
      <c r="Q17" s="46"/>
    </row>
    <row r="18" spans="1:17" ht="13.5" customHeight="1">
      <c r="A18" s="46"/>
      <c r="B18" s="46" t="s">
        <v>219</v>
      </c>
      <c r="C18" s="253" t="s">
        <v>220</v>
      </c>
      <c r="D18" s="76"/>
      <c r="E18" s="77" t="s">
        <v>221</v>
      </c>
      <c r="F18" s="46"/>
      <c r="G18" s="46"/>
      <c r="H18" s="46"/>
      <c r="I18" s="46"/>
      <c r="J18" s="46"/>
      <c r="K18" s="46"/>
      <c r="L18" s="46"/>
      <c r="M18" s="46"/>
      <c r="N18" s="46"/>
      <c r="O18" s="61"/>
      <c r="P18" s="78"/>
      <c r="Q18" s="53"/>
    </row>
    <row r="19" spans="1:17" ht="13.5">
      <c r="A19" s="46"/>
      <c r="B19" s="46"/>
      <c r="C19" s="253"/>
      <c r="D19" s="76"/>
      <c r="E19" s="77"/>
      <c r="F19" s="46"/>
      <c r="G19" s="46"/>
      <c r="H19" s="46"/>
      <c r="I19" s="46"/>
      <c r="J19" s="46"/>
      <c r="K19" s="46"/>
      <c r="L19" s="46"/>
      <c r="M19" s="46"/>
      <c r="N19" s="46"/>
      <c r="O19" s="61"/>
      <c r="P19" s="78"/>
      <c r="Q19" s="46"/>
    </row>
    <row r="20" spans="1:17" ht="36.75" thickBot="1">
      <c r="A20" s="46"/>
      <c r="B20" s="46"/>
      <c r="C20" s="76"/>
      <c r="D20" s="76"/>
      <c r="E20" s="79" t="s">
        <v>222</v>
      </c>
      <c r="F20" s="46"/>
      <c r="G20" s="46"/>
      <c r="H20" s="80" t="s">
        <v>223</v>
      </c>
      <c r="I20" s="46"/>
      <c r="J20" s="46"/>
      <c r="K20" s="46"/>
      <c r="L20" s="46"/>
      <c r="M20" s="46"/>
      <c r="N20" s="46"/>
      <c r="O20" s="61"/>
      <c r="P20" s="46"/>
      <c r="Q20" s="46"/>
    </row>
    <row r="21" spans="1:19" ht="14.25" thickBot="1">
      <c r="A21" s="46"/>
      <c r="B21" s="46"/>
      <c r="C21" s="76"/>
      <c r="D21" s="66"/>
      <c r="E21" s="69">
        <v>0</v>
      </c>
      <c r="F21" s="70" t="s">
        <v>0</v>
      </c>
      <c r="G21" s="68" t="s">
        <v>224</v>
      </c>
      <c r="H21" s="69">
        <v>0</v>
      </c>
      <c r="I21" s="70" t="s">
        <v>0</v>
      </c>
      <c r="J21" s="46"/>
      <c r="K21" s="46"/>
      <c r="L21" s="46"/>
      <c r="M21" s="53"/>
      <c r="N21" s="46"/>
      <c r="O21" s="61"/>
      <c r="P21" s="53"/>
      <c r="Q21" s="46"/>
      <c r="R21" s="47"/>
      <c r="S21" s="47"/>
    </row>
    <row r="22" spans="1:17" ht="13.5">
      <c r="A22" s="46"/>
      <c r="B22" s="46"/>
      <c r="C22" s="76"/>
      <c r="D22" s="76"/>
      <c r="E22" s="71"/>
      <c r="F22" s="53"/>
      <c r="G22" s="53"/>
      <c r="H22" s="71"/>
      <c r="I22" s="53"/>
      <c r="J22" s="254" t="s">
        <v>225</v>
      </c>
      <c r="K22" s="254">
        <v>12</v>
      </c>
      <c r="L22" s="247" t="s">
        <v>226</v>
      </c>
      <c r="M22" s="244">
        <f>IF(H21="","",H21)</f>
        <v>0</v>
      </c>
      <c r="N22" s="246" t="s">
        <v>0</v>
      </c>
      <c r="O22" s="247" t="s">
        <v>227</v>
      </c>
      <c r="P22" s="248">
        <f>IF(OR(E21="",E25=""),"",(E21-H21)/E25*K22+M22)</f>
      </c>
      <c r="Q22" s="246" t="s">
        <v>0</v>
      </c>
    </row>
    <row r="23" spans="1:17" ht="14.25" thickBot="1">
      <c r="A23" s="46"/>
      <c r="B23" s="46"/>
      <c r="C23" s="76"/>
      <c r="D23" s="76"/>
      <c r="E23" s="49"/>
      <c r="F23" s="49"/>
      <c r="G23" s="49"/>
      <c r="H23" s="49"/>
      <c r="I23" s="49"/>
      <c r="J23" s="254"/>
      <c r="K23" s="254"/>
      <c r="L23" s="247"/>
      <c r="M23" s="245"/>
      <c r="N23" s="246"/>
      <c r="O23" s="247"/>
      <c r="P23" s="249"/>
      <c r="Q23" s="246"/>
    </row>
    <row r="24" spans="1:19" ht="14.25" thickBot="1">
      <c r="A24" s="46"/>
      <c r="B24" s="46"/>
      <c r="C24" s="76"/>
      <c r="D24" s="76"/>
      <c r="E24" s="81" t="s">
        <v>97</v>
      </c>
      <c r="F24" s="82"/>
      <c r="G24" s="82"/>
      <c r="H24" s="82"/>
      <c r="I24" s="53"/>
      <c r="J24" s="61"/>
      <c r="K24" s="61"/>
      <c r="L24" s="53"/>
      <c r="M24" s="71"/>
      <c r="N24" s="53"/>
      <c r="O24" s="68"/>
      <c r="P24" s="71"/>
      <c r="Q24" s="46"/>
      <c r="R24" s="47"/>
      <c r="S24" s="47"/>
    </row>
    <row r="25" spans="1:19" ht="14.25" thickBot="1">
      <c r="A25" s="46"/>
      <c r="B25" s="46"/>
      <c r="C25" s="76"/>
      <c r="D25" s="66"/>
      <c r="E25" s="233"/>
      <c r="F25" s="234"/>
      <c r="G25" s="234"/>
      <c r="H25" s="234"/>
      <c r="I25" s="70" t="s">
        <v>96</v>
      </c>
      <c r="J25" s="53"/>
      <c r="K25" s="53"/>
      <c r="L25" s="53"/>
      <c r="M25" s="53"/>
      <c r="N25" s="53"/>
      <c r="O25" s="68"/>
      <c r="P25" s="53"/>
      <c r="Q25" s="53"/>
      <c r="R25" s="47"/>
      <c r="S25" s="47"/>
    </row>
    <row r="26" spans="1:19" ht="6.75" customHeight="1">
      <c r="A26" s="46"/>
      <c r="B26" s="53"/>
      <c r="C26" s="66"/>
      <c r="D26" s="66"/>
      <c r="E26" s="83"/>
      <c r="F26" s="71"/>
      <c r="G26" s="71"/>
      <c r="H26" s="71"/>
      <c r="I26" s="53"/>
      <c r="J26" s="53"/>
      <c r="K26" s="53"/>
      <c r="L26" s="53"/>
      <c r="M26" s="53"/>
      <c r="N26" s="53"/>
      <c r="O26" s="68"/>
      <c r="P26" s="53"/>
      <c r="Q26" s="53"/>
      <c r="R26" s="47"/>
      <c r="S26" s="47"/>
    </row>
    <row r="27" spans="1:19" ht="13.5" customHeight="1">
      <c r="A27" s="46"/>
      <c r="B27" s="49" t="s">
        <v>228</v>
      </c>
      <c r="C27" s="235" t="s">
        <v>229</v>
      </c>
      <c r="D27" s="73"/>
      <c r="E27" s="74" t="s">
        <v>93</v>
      </c>
      <c r="F27" s="49"/>
      <c r="G27" s="49"/>
      <c r="H27" s="49"/>
      <c r="I27" s="49"/>
      <c r="J27" s="49"/>
      <c r="K27" s="49"/>
      <c r="L27" s="49"/>
      <c r="M27" s="49"/>
      <c r="N27" s="49"/>
      <c r="O27" s="75"/>
      <c r="P27" s="49"/>
      <c r="Q27" s="49"/>
      <c r="R27" s="47"/>
      <c r="S27" s="47"/>
    </row>
    <row r="28" spans="1:19" ht="14.25" customHeight="1" thickBot="1">
      <c r="A28" s="46"/>
      <c r="B28" s="53"/>
      <c r="C28" s="236"/>
      <c r="D28" s="66"/>
      <c r="E28" s="237" t="s">
        <v>230</v>
      </c>
      <c r="F28" s="237"/>
      <c r="G28" s="237"/>
      <c r="H28" s="237"/>
      <c r="I28" s="53"/>
      <c r="J28" s="53"/>
      <c r="K28" s="53"/>
      <c r="L28" s="53"/>
      <c r="M28" s="53"/>
      <c r="N28" s="53"/>
      <c r="O28" s="68"/>
      <c r="P28" s="53"/>
      <c r="Q28" s="53"/>
      <c r="R28" s="47"/>
      <c r="S28" s="47"/>
    </row>
    <row r="29" spans="1:17" ht="14.25" thickBot="1">
      <c r="A29" s="46"/>
      <c r="B29" s="53"/>
      <c r="C29" s="236"/>
      <c r="D29" s="66"/>
      <c r="E29" s="250">
        <v>0</v>
      </c>
      <c r="F29" s="251"/>
      <c r="G29" s="251"/>
      <c r="H29" s="251"/>
      <c r="I29" s="70" t="s">
        <v>0</v>
      </c>
      <c r="J29" s="68" t="s">
        <v>225</v>
      </c>
      <c r="K29" s="68">
        <v>12</v>
      </c>
      <c r="L29" s="53"/>
      <c r="M29" s="53"/>
      <c r="N29" s="53"/>
      <c r="O29" s="68" t="s">
        <v>231</v>
      </c>
      <c r="P29" s="85">
        <f>IF(E29="","",E29*K29)</f>
        <v>0</v>
      </c>
      <c r="Q29" s="70" t="s">
        <v>0</v>
      </c>
    </row>
    <row r="30" spans="1:30" ht="14.25" thickBot="1">
      <c r="A30" s="46"/>
      <c r="B30" s="46"/>
      <c r="C30" s="46"/>
      <c r="D30" s="46"/>
      <c r="E30" s="71"/>
      <c r="F30" s="71"/>
      <c r="G30" s="71"/>
      <c r="H30" s="71"/>
      <c r="I30" s="46"/>
      <c r="J30" s="46"/>
      <c r="K30" s="46"/>
      <c r="L30" s="46"/>
      <c r="M30" s="46"/>
      <c r="N30" s="46"/>
      <c r="O30" s="61"/>
      <c r="P30" s="71"/>
      <c r="Q30" s="46"/>
      <c r="R30" s="47"/>
      <c r="AB30" s="2"/>
      <c r="AC30" s="2"/>
      <c r="AD30" s="2"/>
    </row>
    <row r="31" spans="1:30" ht="15" thickBot="1">
      <c r="A31" s="46"/>
      <c r="B31" s="46"/>
      <c r="C31" s="46"/>
      <c r="D31" s="46"/>
      <c r="E31" s="46"/>
      <c r="F31" s="46"/>
      <c r="G31" s="46"/>
      <c r="H31" s="46"/>
      <c r="I31" s="46"/>
      <c r="J31" s="46"/>
      <c r="K31" s="46"/>
      <c r="L31" s="46"/>
      <c r="M31" s="46"/>
      <c r="N31" s="46"/>
      <c r="O31" s="86" t="s">
        <v>41</v>
      </c>
      <c r="P31" s="87">
        <f>IF(AND(P11="",P15="",P22="",P29=""),"",MAX(P11,P15,P22,P29))</f>
        <v>0</v>
      </c>
      <c r="Q31" s="88" t="s">
        <v>0</v>
      </c>
      <c r="AB31" s="2"/>
      <c r="AC31" s="2"/>
      <c r="AD31" s="2"/>
    </row>
    <row r="32" spans="1:18" ht="13.5">
      <c r="A32" s="46"/>
      <c r="B32" s="46"/>
      <c r="C32" s="46"/>
      <c r="D32" s="46"/>
      <c r="E32" s="46"/>
      <c r="F32" s="46"/>
      <c r="G32" s="46"/>
      <c r="H32" s="46"/>
      <c r="I32" s="46"/>
      <c r="J32" s="46"/>
      <c r="K32" s="46"/>
      <c r="L32" s="46"/>
      <c r="M32" s="46"/>
      <c r="N32" s="46"/>
      <c r="O32" s="61"/>
      <c r="P32" s="71"/>
      <c r="Q32" s="46"/>
      <c r="R32" s="47"/>
    </row>
    <row r="33" spans="1:36" ht="13.5">
      <c r="A33" s="46"/>
      <c r="B33" s="46" t="s">
        <v>232</v>
      </c>
      <c r="C33" s="53"/>
      <c r="D33" s="53"/>
      <c r="E33" s="53"/>
      <c r="F33" s="53"/>
      <c r="G33" s="53"/>
      <c r="H33" s="53"/>
      <c r="I33" s="53"/>
      <c r="J33" s="53"/>
      <c r="K33" s="53"/>
      <c r="L33" s="53"/>
      <c r="M33" s="53"/>
      <c r="N33" s="53"/>
      <c r="O33" s="68"/>
      <c r="P33" s="53"/>
      <c r="Q33" s="53"/>
      <c r="R33" s="47"/>
      <c r="S33" s="6"/>
      <c r="T33" s="6"/>
      <c r="U33" s="6"/>
      <c r="V33" s="6"/>
      <c r="W33" s="6"/>
      <c r="X33" s="6"/>
      <c r="Y33" s="6"/>
      <c r="Z33" s="6"/>
      <c r="AA33" s="6"/>
      <c r="AB33" s="5"/>
      <c r="AC33" s="5"/>
      <c r="AD33" s="5"/>
      <c r="AE33" s="5"/>
      <c r="AF33" s="5"/>
      <c r="AG33" s="5"/>
      <c r="AH33" s="5"/>
      <c r="AI33" s="5"/>
      <c r="AJ33" s="5"/>
    </row>
    <row r="34" spans="1:36" ht="13.5">
      <c r="A34" s="46"/>
      <c r="B34" s="53"/>
      <c r="C34" s="89" t="s">
        <v>233</v>
      </c>
      <c r="D34" s="90"/>
      <c r="E34" s="90"/>
      <c r="F34" s="90"/>
      <c r="G34" s="90"/>
      <c r="H34" s="89" t="s">
        <v>234</v>
      </c>
      <c r="I34" s="90"/>
      <c r="J34" s="90"/>
      <c r="K34" s="90"/>
      <c r="L34" s="90"/>
      <c r="M34" s="90"/>
      <c r="N34" s="90"/>
      <c r="O34" s="90"/>
      <c r="P34" s="90"/>
      <c r="Q34" s="91"/>
      <c r="S34" s="6"/>
      <c r="T34" s="6" t="s">
        <v>234</v>
      </c>
      <c r="U34" s="9" t="s">
        <v>88</v>
      </c>
      <c r="V34" s="9" t="s">
        <v>87</v>
      </c>
      <c r="W34" s="9" t="s">
        <v>235</v>
      </c>
      <c r="X34" s="8" t="s">
        <v>236</v>
      </c>
      <c r="Y34" s="8" t="s">
        <v>237</v>
      </c>
      <c r="Z34" s="8" t="s">
        <v>238</v>
      </c>
      <c r="AA34" s="6"/>
      <c r="AB34" s="5"/>
      <c r="AC34" s="5"/>
      <c r="AD34" s="5"/>
      <c r="AE34" s="5"/>
      <c r="AF34" s="5"/>
      <c r="AG34" s="5"/>
      <c r="AH34" s="5"/>
      <c r="AI34" s="5"/>
      <c r="AJ34" s="5"/>
    </row>
    <row r="35" spans="2:36" ht="13.5">
      <c r="B35" s="53"/>
      <c r="C35" s="92"/>
      <c r="D35" s="49"/>
      <c r="E35" s="232" t="s">
        <v>82</v>
      </c>
      <c r="F35" s="232"/>
      <c r="G35" s="49"/>
      <c r="H35" s="93" t="s">
        <v>25</v>
      </c>
      <c r="I35" s="49"/>
      <c r="J35" s="49"/>
      <c r="K35" s="49"/>
      <c r="L35" s="49"/>
      <c r="M35" s="49"/>
      <c r="N35" s="49"/>
      <c r="O35" s="75"/>
      <c r="P35" s="49"/>
      <c r="Q35" s="94"/>
      <c r="R35" s="47"/>
      <c r="S35" s="6">
        <v>1</v>
      </c>
      <c r="T35" s="7">
        <f>IF($P$31="","",IF(P$31&lt;V35,Z35,"-"))</f>
        <v>0</v>
      </c>
      <c r="U35" s="7"/>
      <c r="V35" s="7">
        <v>651000</v>
      </c>
      <c r="W35" s="7"/>
      <c r="X35" s="6"/>
      <c r="Y35" s="6"/>
      <c r="Z35" s="6">
        <v>0</v>
      </c>
      <c r="AA35" s="6"/>
      <c r="AB35" s="5"/>
      <c r="AC35" s="5"/>
      <c r="AD35" s="5"/>
      <c r="AE35" s="5"/>
      <c r="AF35" s="5"/>
      <c r="AG35" s="5"/>
      <c r="AH35" s="5"/>
      <c r="AI35" s="5"/>
      <c r="AJ35" s="5"/>
    </row>
    <row r="36" spans="2:36" ht="13.5">
      <c r="B36" s="53"/>
      <c r="C36" s="92" t="s">
        <v>81</v>
      </c>
      <c r="D36" s="49"/>
      <c r="E36" s="232" t="s">
        <v>80</v>
      </c>
      <c r="F36" s="232"/>
      <c r="G36" s="49"/>
      <c r="H36" s="93" t="s">
        <v>79</v>
      </c>
      <c r="I36" s="49"/>
      <c r="J36" s="49"/>
      <c r="K36" s="49"/>
      <c r="L36" s="49"/>
      <c r="M36" s="49"/>
      <c r="N36" s="49"/>
      <c r="O36" s="75"/>
      <c r="P36" s="49"/>
      <c r="Q36" s="94"/>
      <c r="R36" s="47"/>
      <c r="S36" s="6">
        <v>2</v>
      </c>
      <c r="T36" s="7" t="str">
        <f>IF($P$31="","",IF(AND($P$31&gt;=U36,P$31&lt;V36),$P$31-Y36,"-"))</f>
        <v>-</v>
      </c>
      <c r="U36" s="7">
        <v>651000</v>
      </c>
      <c r="V36" s="7">
        <v>1619000</v>
      </c>
      <c r="W36" s="7"/>
      <c r="X36" s="6"/>
      <c r="Y36" s="7">
        <v>650000</v>
      </c>
      <c r="Z36" s="6"/>
      <c r="AA36" s="6"/>
      <c r="AB36" s="5"/>
      <c r="AC36" s="5"/>
      <c r="AD36" s="5"/>
      <c r="AE36" s="5"/>
      <c r="AF36" s="5"/>
      <c r="AG36" s="5"/>
      <c r="AH36" s="5"/>
      <c r="AI36" s="5"/>
      <c r="AJ36" s="5"/>
    </row>
    <row r="37" spans="2:36" ht="13.5">
      <c r="B37" s="53"/>
      <c r="C37" s="92" t="s">
        <v>78</v>
      </c>
      <c r="D37" s="49"/>
      <c r="E37" s="232" t="s">
        <v>77</v>
      </c>
      <c r="F37" s="232"/>
      <c r="G37" s="49"/>
      <c r="H37" s="93" t="s">
        <v>76</v>
      </c>
      <c r="I37" s="49"/>
      <c r="J37" s="49"/>
      <c r="K37" s="49"/>
      <c r="L37" s="49"/>
      <c r="M37" s="49"/>
      <c r="N37" s="49"/>
      <c r="O37" s="75"/>
      <c r="P37" s="49"/>
      <c r="Q37" s="94"/>
      <c r="R37" s="47"/>
      <c r="S37" s="6">
        <v>3</v>
      </c>
      <c r="T37" s="7" t="str">
        <f>IF($P$31="","",IF(AND($P$31&gt;=U37,P$31&lt;V37),Z37,"-"))</f>
        <v>-</v>
      </c>
      <c r="U37" s="7">
        <v>1619000</v>
      </c>
      <c r="V37" s="7">
        <v>1620000</v>
      </c>
      <c r="W37" s="6"/>
      <c r="X37" s="6"/>
      <c r="Y37" s="6"/>
      <c r="Z37" s="7">
        <v>969000</v>
      </c>
      <c r="AA37" s="6"/>
      <c r="AB37" s="5"/>
      <c r="AC37" s="5"/>
      <c r="AD37" s="5"/>
      <c r="AE37" s="5"/>
      <c r="AF37" s="5"/>
      <c r="AG37" s="5"/>
      <c r="AH37" s="5"/>
      <c r="AI37" s="5"/>
      <c r="AJ37" s="5"/>
    </row>
    <row r="38" spans="2:36" ht="13.5">
      <c r="B38" s="53"/>
      <c r="C38" s="92" t="s">
        <v>75</v>
      </c>
      <c r="D38" s="49"/>
      <c r="E38" s="232" t="s">
        <v>74</v>
      </c>
      <c r="F38" s="232"/>
      <c r="G38" s="49"/>
      <c r="H38" s="93" t="s">
        <v>73</v>
      </c>
      <c r="I38" s="49"/>
      <c r="J38" s="49"/>
      <c r="K38" s="49"/>
      <c r="L38" s="49"/>
      <c r="M38" s="49"/>
      <c r="N38" s="49"/>
      <c r="O38" s="75"/>
      <c r="P38" s="49"/>
      <c r="Q38" s="94"/>
      <c r="R38" s="47"/>
      <c r="S38" s="6">
        <v>4</v>
      </c>
      <c r="T38" s="7" t="str">
        <f>IF($P$31="","",IF(AND($P$31&gt;=U38,P$31&lt;V38),Z38,"-"))</f>
        <v>-</v>
      </c>
      <c r="U38" s="7">
        <v>1620000</v>
      </c>
      <c r="V38" s="7">
        <v>1622000</v>
      </c>
      <c r="W38" s="6"/>
      <c r="X38" s="6"/>
      <c r="Y38" s="6"/>
      <c r="Z38" s="7">
        <v>970000</v>
      </c>
      <c r="AA38" s="6"/>
      <c r="AB38" s="5"/>
      <c r="AC38" s="5"/>
      <c r="AD38" s="5"/>
      <c r="AE38" s="5"/>
      <c r="AF38" s="5"/>
      <c r="AG38" s="5"/>
      <c r="AH38" s="5"/>
      <c r="AI38" s="5"/>
      <c r="AJ38" s="5"/>
    </row>
    <row r="39" spans="2:36" ht="13.5">
      <c r="B39" s="53"/>
      <c r="C39" s="92" t="s">
        <v>72</v>
      </c>
      <c r="D39" s="49"/>
      <c r="E39" s="232" t="s">
        <v>71</v>
      </c>
      <c r="F39" s="232"/>
      <c r="G39" s="49"/>
      <c r="H39" s="93" t="s">
        <v>70</v>
      </c>
      <c r="I39" s="49"/>
      <c r="J39" s="49"/>
      <c r="K39" s="49"/>
      <c r="L39" s="49"/>
      <c r="M39" s="49"/>
      <c r="N39" s="49"/>
      <c r="O39" s="75"/>
      <c r="P39" s="49"/>
      <c r="Q39" s="94"/>
      <c r="R39" s="47"/>
      <c r="S39" s="6">
        <v>5</v>
      </c>
      <c r="T39" s="7" t="str">
        <f>IF($P$31="","",IF(AND($P$31&gt;=U39,P$31&lt;V39),Z39,"-"))</f>
        <v>-</v>
      </c>
      <c r="U39" s="7">
        <v>1622000</v>
      </c>
      <c r="V39" s="7">
        <v>1624000</v>
      </c>
      <c r="W39" s="6"/>
      <c r="X39" s="6"/>
      <c r="Y39" s="6"/>
      <c r="Z39" s="7">
        <v>972000</v>
      </c>
      <c r="AA39" s="6"/>
      <c r="AB39" s="5"/>
      <c r="AC39" s="5"/>
      <c r="AD39" s="5"/>
      <c r="AE39" s="5"/>
      <c r="AF39" s="5"/>
      <c r="AG39" s="5"/>
      <c r="AH39" s="5"/>
      <c r="AI39" s="5"/>
      <c r="AJ39" s="5"/>
    </row>
    <row r="40" spans="2:36" ht="13.5">
      <c r="B40" s="53"/>
      <c r="C40" s="92" t="s">
        <v>69</v>
      </c>
      <c r="D40" s="49"/>
      <c r="E40" s="232" t="s">
        <v>68</v>
      </c>
      <c r="F40" s="232"/>
      <c r="G40" s="49"/>
      <c r="H40" s="93" t="s">
        <v>67</v>
      </c>
      <c r="I40" s="49"/>
      <c r="J40" s="49"/>
      <c r="K40" s="49"/>
      <c r="L40" s="49"/>
      <c r="M40" s="49"/>
      <c r="N40" s="49"/>
      <c r="O40" s="75"/>
      <c r="P40" s="49"/>
      <c r="Q40" s="94"/>
      <c r="R40" s="47"/>
      <c r="S40" s="6">
        <v>6</v>
      </c>
      <c r="T40" s="7" t="str">
        <f>IF($P$31="","",IF(AND($P$31&gt;=U40,$P$31&lt;V40),Z40,"-"))</f>
        <v>-</v>
      </c>
      <c r="U40" s="7">
        <v>1624000</v>
      </c>
      <c r="V40" s="7">
        <v>1628000</v>
      </c>
      <c r="W40" s="6"/>
      <c r="X40" s="6"/>
      <c r="Y40" s="6"/>
      <c r="Z40" s="7">
        <v>974000</v>
      </c>
      <c r="AA40" s="6"/>
      <c r="AB40" s="5"/>
      <c r="AC40" s="5"/>
      <c r="AD40" s="5"/>
      <c r="AE40" s="5"/>
      <c r="AF40" s="5"/>
      <c r="AG40" s="5"/>
      <c r="AH40" s="5"/>
      <c r="AI40" s="5"/>
      <c r="AJ40" s="5"/>
    </row>
    <row r="41" spans="2:36" ht="13.5">
      <c r="B41" s="53"/>
      <c r="C41" s="92" t="s">
        <v>66</v>
      </c>
      <c r="D41" s="49"/>
      <c r="E41" s="232" t="s">
        <v>65</v>
      </c>
      <c r="F41" s="232"/>
      <c r="G41" s="49"/>
      <c r="H41" s="230" t="s">
        <v>239</v>
      </c>
      <c r="I41" s="231"/>
      <c r="J41" s="231"/>
      <c r="K41" s="231"/>
      <c r="L41" s="231"/>
      <c r="M41" s="50" t="s">
        <v>63</v>
      </c>
      <c r="N41" s="49"/>
      <c r="O41" s="75"/>
      <c r="P41" s="50"/>
      <c r="Q41" s="94"/>
      <c r="R41" s="47"/>
      <c r="S41" s="6">
        <v>7</v>
      </c>
      <c r="T41" s="7" t="str">
        <f>IF($P$31="","",IF(AND($P$31&gt;=U41,P$31&lt;V41),W41*X41,"-"))</f>
        <v>-</v>
      </c>
      <c r="U41" s="7">
        <v>1628000</v>
      </c>
      <c r="V41" s="7">
        <v>1804000</v>
      </c>
      <c r="W41" s="7">
        <f>ROUNDDOWN($P$31/4000,0)*4000</f>
        <v>0</v>
      </c>
      <c r="X41" s="6">
        <v>0.6</v>
      </c>
      <c r="Y41" s="6"/>
      <c r="Z41" s="6"/>
      <c r="AA41" s="6"/>
      <c r="AB41" s="5"/>
      <c r="AC41" s="5"/>
      <c r="AD41" s="5"/>
      <c r="AE41" s="5"/>
      <c r="AF41" s="5"/>
      <c r="AG41" s="5"/>
      <c r="AH41" s="5"/>
      <c r="AI41" s="5"/>
      <c r="AJ41" s="5"/>
    </row>
    <row r="42" spans="2:36" ht="13.5">
      <c r="B42" s="53"/>
      <c r="C42" s="92" t="s">
        <v>62</v>
      </c>
      <c r="D42" s="49"/>
      <c r="E42" s="232" t="s">
        <v>61</v>
      </c>
      <c r="F42" s="232"/>
      <c r="G42" s="49"/>
      <c r="H42" s="230"/>
      <c r="I42" s="231"/>
      <c r="J42" s="231"/>
      <c r="K42" s="231"/>
      <c r="L42" s="231"/>
      <c r="M42" s="50" t="s">
        <v>60</v>
      </c>
      <c r="N42" s="49"/>
      <c r="O42" s="75"/>
      <c r="P42" s="50"/>
      <c r="Q42" s="94"/>
      <c r="R42" s="47"/>
      <c r="S42" s="6">
        <v>8</v>
      </c>
      <c r="T42" s="7" t="str">
        <f>IF($P$31="","",IF(AND($P$31&gt;=U42,P$31&lt;V42),W42*X42-Y42,"-"))</f>
        <v>-</v>
      </c>
      <c r="U42" s="7">
        <v>1804000</v>
      </c>
      <c r="V42" s="7">
        <v>3604000</v>
      </c>
      <c r="W42" s="7">
        <f>ROUNDDOWN($P$31/4000,0)*4000</f>
        <v>0</v>
      </c>
      <c r="X42" s="6">
        <v>0.7</v>
      </c>
      <c r="Y42" s="7">
        <v>180000</v>
      </c>
      <c r="Z42" s="6"/>
      <c r="AA42" s="6"/>
      <c r="AB42" s="5"/>
      <c r="AC42" s="5"/>
      <c r="AD42" s="5"/>
      <c r="AE42" s="5"/>
      <c r="AF42" s="5"/>
      <c r="AG42" s="5"/>
      <c r="AH42" s="5"/>
      <c r="AI42" s="5"/>
      <c r="AJ42" s="5"/>
    </row>
    <row r="43" spans="2:36" ht="13.5">
      <c r="B43" s="53"/>
      <c r="C43" s="92" t="s">
        <v>59</v>
      </c>
      <c r="D43" s="49"/>
      <c r="E43" s="232" t="s">
        <v>58</v>
      </c>
      <c r="F43" s="232"/>
      <c r="G43" s="49"/>
      <c r="H43" s="230"/>
      <c r="I43" s="231"/>
      <c r="J43" s="231"/>
      <c r="K43" s="231"/>
      <c r="L43" s="231"/>
      <c r="M43" s="50" t="s">
        <v>57</v>
      </c>
      <c r="N43" s="49"/>
      <c r="O43" s="75"/>
      <c r="P43" s="49"/>
      <c r="Q43" s="94"/>
      <c r="R43" s="47"/>
      <c r="S43" s="6">
        <v>9</v>
      </c>
      <c r="T43" s="7" t="str">
        <f>IF($P$31="","",IF(AND($P$31&gt;=U43,P$31&lt;V43),W43*X43-Y43,"-"))</f>
        <v>-</v>
      </c>
      <c r="U43" s="7">
        <v>3604000</v>
      </c>
      <c r="V43" s="7">
        <v>6600000</v>
      </c>
      <c r="W43" s="7">
        <f>ROUNDDOWN($P$31/4000,0)*4000</f>
        <v>0</v>
      </c>
      <c r="X43" s="6">
        <v>0.8</v>
      </c>
      <c r="Y43" s="7">
        <v>540000</v>
      </c>
      <c r="Z43" s="6"/>
      <c r="AA43" s="6"/>
      <c r="AB43" s="5"/>
      <c r="AC43" s="5"/>
      <c r="AD43" s="5"/>
      <c r="AE43" s="5"/>
      <c r="AF43" s="5"/>
      <c r="AG43" s="5"/>
      <c r="AH43" s="5"/>
      <c r="AI43" s="5"/>
      <c r="AJ43" s="5"/>
    </row>
    <row r="44" spans="2:36" ht="13.5">
      <c r="B44" s="53"/>
      <c r="C44" s="92" t="s">
        <v>56</v>
      </c>
      <c r="D44" s="49"/>
      <c r="E44" s="232" t="s">
        <v>55</v>
      </c>
      <c r="F44" s="232"/>
      <c r="G44" s="49"/>
      <c r="H44" s="93" t="s">
        <v>54</v>
      </c>
      <c r="I44" s="49"/>
      <c r="J44" s="49"/>
      <c r="K44" s="49"/>
      <c r="L44" s="49"/>
      <c r="M44" s="49"/>
      <c r="N44" s="49"/>
      <c r="O44" s="75"/>
      <c r="P44" s="49"/>
      <c r="Q44" s="94"/>
      <c r="R44" s="47"/>
      <c r="S44" s="6">
        <v>10</v>
      </c>
      <c r="T44" s="7" t="str">
        <f>IF($P$31="","",IF(AND(P31&gt;=U44,P$31&lt;V44),P$31*X44-Y44,"-"))</f>
        <v>-</v>
      </c>
      <c r="U44" s="7">
        <v>6600000</v>
      </c>
      <c r="V44" s="7">
        <v>10000000</v>
      </c>
      <c r="W44" s="7"/>
      <c r="X44" s="6">
        <v>0.9</v>
      </c>
      <c r="Y44" s="7">
        <v>1200000</v>
      </c>
      <c r="Z44" s="6"/>
      <c r="AA44" s="6"/>
      <c r="AB44" s="5"/>
      <c r="AC44" s="5"/>
      <c r="AD44" s="5"/>
      <c r="AE44" s="5"/>
      <c r="AF44" s="5"/>
      <c r="AG44" s="5"/>
      <c r="AH44" s="5"/>
      <c r="AI44" s="5"/>
      <c r="AJ44" s="5"/>
    </row>
    <row r="45" spans="2:36" ht="13.5">
      <c r="B45" s="53"/>
      <c r="C45" s="92" t="s">
        <v>240</v>
      </c>
      <c r="D45" s="49"/>
      <c r="E45" s="49"/>
      <c r="F45" s="49"/>
      <c r="G45" s="49"/>
      <c r="H45" s="93" t="s">
        <v>52</v>
      </c>
      <c r="I45" s="49"/>
      <c r="J45" s="49"/>
      <c r="K45" s="49"/>
      <c r="L45" s="49"/>
      <c r="M45" s="49"/>
      <c r="N45" s="49"/>
      <c r="O45" s="75"/>
      <c r="P45" s="49"/>
      <c r="Q45" s="94"/>
      <c r="R45" s="47"/>
      <c r="S45" s="6">
        <v>11</v>
      </c>
      <c r="T45" s="7" t="str">
        <f>IF($P$31="","",IF(P$31&gt;=U45,P$31*X45-Y45,"-"))</f>
        <v>-</v>
      </c>
      <c r="U45" s="7">
        <v>10000000</v>
      </c>
      <c r="V45" s="7"/>
      <c r="W45" s="7"/>
      <c r="X45" s="6">
        <v>0.95</v>
      </c>
      <c r="Y45" s="7">
        <v>1700000</v>
      </c>
      <c r="Z45" s="6"/>
      <c r="AA45" s="6"/>
      <c r="AB45" s="5"/>
      <c r="AC45" s="5"/>
      <c r="AD45" s="5"/>
      <c r="AE45" s="5"/>
      <c r="AF45" s="5"/>
      <c r="AG45" s="5"/>
      <c r="AH45" s="5"/>
      <c r="AI45" s="5"/>
      <c r="AJ45" s="5"/>
    </row>
    <row r="46" spans="2:36" ht="14.25" thickBot="1">
      <c r="B46" s="46"/>
      <c r="C46" s="49"/>
      <c r="D46" s="49"/>
      <c r="E46" s="49"/>
      <c r="F46" s="49"/>
      <c r="G46" s="49"/>
      <c r="H46" s="49"/>
      <c r="I46" s="49"/>
      <c r="J46" s="49"/>
      <c r="K46" s="49"/>
      <c r="L46" s="49"/>
      <c r="M46" s="49"/>
      <c r="N46" s="49"/>
      <c r="O46" s="75"/>
      <c r="P46" s="49"/>
      <c r="Q46" s="49"/>
      <c r="R46" s="47"/>
      <c r="S46" s="6"/>
      <c r="T46" s="6"/>
      <c r="U46" s="6"/>
      <c r="V46" s="6"/>
      <c r="W46" s="6"/>
      <c r="X46" s="6"/>
      <c r="Y46" s="6"/>
      <c r="Z46" s="6"/>
      <c r="AA46" s="6"/>
      <c r="AB46" s="5"/>
      <c r="AC46" s="5"/>
      <c r="AD46" s="5"/>
      <c r="AE46" s="5"/>
      <c r="AF46" s="5"/>
      <c r="AG46" s="5"/>
      <c r="AH46" s="5"/>
      <c r="AI46" s="5"/>
      <c r="AJ46" s="5"/>
    </row>
    <row r="47" spans="2:36" ht="15" thickBot="1">
      <c r="B47" s="46"/>
      <c r="C47" s="46"/>
      <c r="D47" s="46"/>
      <c r="E47" s="46"/>
      <c r="F47" s="46"/>
      <c r="G47" s="46"/>
      <c r="H47" s="46"/>
      <c r="I47" s="46"/>
      <c r="J47" s="46"/>
      <c r="K47" s="46"/>
      <c r="L47" s="46"/>
      <c r="M47" s="46"/>
      <c r="N47" s="46"/>
      <c r="O47" s="86" t="s">
        <v>51</v>
      </c>
      <c r="P47" s="87">
        <f>MIN(T35:T45)</f>
        <v>0</v>
      </c>
      <c r="Q47" s="88" t="s">
        <v>0</v>
      </c>
      <c r="S47" s="6"/>
      <c r="T47" s="6"/>
      <c r="U47" s="6"/>
      <c r="V47" s="6"/>
      <c r="W47" s="6"/>
      <c r="X47" s="6"/>
      <c r="Y47" s="6"/>
      <c r="Z47" s="6"/>
      <c r="AA47" s="6"/>
      <c r="AB47" s="5"/>
      <c r="AC47" s="5"/>
      <c r="AD47" s="5"/>
      <c r="AE47" s="5"/>
      <c r="AF47" s="5"/>
      <c r="AG47" s="5"/>
      <c r="AH47" s="5"/>
      <c r="AI47" s="5"/>
      <c r="AJ47" s="5"/>
    </row>
    <row r="48" spans="2:36" ht="8.25" customHeight="1">
      <c r="B48" s="46"/>
      <c r="C48" s="46"/>
      <c r="D48" s="46"/>
      <c r="E48" s="46"/>
      <c r="F48" s="46"/>
      <c r="G48" s="46"/>
      <c r="H48" s="46"/>
      <c r="I48" s="46"/>
      <c r="J48" s="46"/>
      <c r="K48" s="46"/>
      <c r="L48" s="46"/>
      <c r="M48" s="46"/>
      <c r="N48" s="46"/>
      <c r="O48" s="61"/>
      <c r="P48" s="71"/>
      <c r="Q48" s="95"/>
      <c r="R48" s="47"/>
      <c r="S48" s="6"/>
      <c r="T48" s="6"/>
      <c r="U48" s="6"/>
      <c r="V48" s="6"/>
      <c r="W48" s="6"/>
      <c r="X48" s="6"/>
      <c r="Y48" s="6"/>
      <c r="Z48" s="6"/>
      <c r="AA48" s="6"/>
      <c r="AB48" s="5"/>
      <c r="AC48" s="5"/>
      <c r="AD48" s="5"/>
      <c r="AE48" s="5"/>
      <c r="AF48" s="5"/>
      <c r="AG48" s="5"/>
      <c r="AH48" s="5"/>
      <c r="AI48" s="5"/>
      <c r="AJ48" s="5"/>
    </row>
    <row r="49" spans="2:36" ht="14.25">
      <c r="B49" s="60" t="s">
        <v>50</v>
      </c>
      <c r="S49" s="6"/>
      <c r="T49" s="6"/>
      <c r="U49" s="6"/>
      <c r="V49" s="6"/>
      <c r="W49" s="6"/>
      <c r="X49" s="6"/>
      <c r="Y49" s="6"/>
      <c r="Z49" s="6"/>
      <c r="AA49" s="6"/>
      <c r="AB49" s="5"/>
      <c r="AC49" s="5"/>
      <c r="AD49" s="5"/>
      <c r="AE49" s="5"/>
      <c r="AF49" s="5"/>
      <c r="AG49" s="5"/>
      <c r="AH49" s="5"/>
      <c r="AI49" s="5"/>
      <c r="AJ49" s="5"/>
    </row>
    <row r="50" spans="2:11" ht="13.5">
      <c r="B50" s="97" t="s">
        <v>241</v>
      </c>
      <c r="C50" s="53"/>
      <c r="D50" s="53"/>
      <c r="E50" s="53"/>
      <c r="F50" s="46"/>
      <c r="G50" s="46"/>
      <c r="H50" s="46"/>
      <c r="I50" s="46"/>
      <c r="J50" s="46"/>
      <c r="K50" s="46"/>
    </row>
    <row r="51" spans="2:17" ht="14.25" thickBot="1">
      <c r="B51" s="62" t="s">
        <v>48</v>
      </c>
      <c r="C51" s="98"/>
      <c r="D51" s="4"/>
      <c r="E51" s="238" t="s">
        <v>12</v>
      </c>
      <c r="F51" s="238"/>
      <c r="G51" s="238"/>
      <c r="H51" s="238"/>
      <c r="I51" s="238"/>
      <c r="J51" s="238"/>
      <c r="K51" s="238"/>
      <c r="L51" s="238"/>
      <c r="M51" s="238"/>
      <c r="N51" s="238"/>
      <c r="O51" s="46"/>
      <c r="P51" s="65" t="s">
        <v>11</v>
      </c>
      <c r="Q51" s="46"/>
    </row>
    <row r="52" spans="2:17" ht="14.25" thickBot="1">
      <c r="B52" s="46" t="s">
        <v>242</v>
      </c>
      <c r="C52" s="240" t="s">
        <v>243</v>
      </c>
      <c r="D52" s="76"/>
      <c r="E52" s="77" t="s">
        <v>244</v>
      </c>
      <c r="F52" s="46"/>
      <c r="G52" s="46"/>
      <c r="H52" s="46"/>
      <c r="O52" s="53"/>
      <c r="P52" s="69">
        <v>0</v>
      </c>
      <c r="Q52" s="70" t="s">
        <v>0</v>
      </c>
    </row>
    <row r="53" spans="2:17" ht="13.5">
      <c r="B53" s="46"/>
      <c r="C53" s="240"/>
      <c r="D53" s="76"/>
      <c r="E53" s="77" t="s">
        <v>245</v>
      </c>
      <c r="F53" s="46"/>
      <c r="G53" s="46"/>
      <c r="H53" s="46"/>
      <c r="O53" s="46"/>
      <c r="P53" s="71"/>
      <c r="Q53" s="46"/>
    </row>
    <row r="54" spans="2:17" ht="13.5">
      <c r="B54" s="46"/>
      <c r="C54" s="240"/>
      <c r="D54" s="76"/>
      <c r="E54" s="77" t="s">
        <v>246</v>
      </c>
      <c r="F54" s="46"/>
      <c r="G54" s="46"/>
      <c r="H54" s="46"/>
      <c r="O54" s="46"/>
      <c r="P54" s="46"/>
      <c r="Q54" s="46"/>
    </row>
    <row r="55" spans="2:17" ht="14.25" thickBot="1">
      <c r="B55" s="46"/>
      <c r="C55" s="240"/>
      <c r="D55" s="76"/>
      <c r="E55" s="77"/>
      <c r="F55" s="46"/>
      <c r="G55" s="46"/>
      <c r="H55" s="46"/>
      <c r="O55" s="46"/>
      <c r="P55" s="53"/>
      <c r="Q55" s="46"/>
    </row>
    <row r="56" spans="2:20" ht="14.25" thickBot="1">
      <c r="B56" s="46" t="s">
        <v>217</v>
      </c>
      <c r="C56" s="240" t="s">
        <v>247</v>
      </c>
      <c r="D56" s="76"/>
      <c r="E56" s="77" t="s">
        <v>248</v>
      </c>
      <c r="F56" s="46"/>
      <c r="G56" s="46"/>
      <c r="H56" s="46"/>
      <c r="O56" s="53"/>
      <c r="P56" s="69">
        <v>0</v>
      </c>
      <c r="Q56" s="70" t="s">
        <v>0</v>
      </c>
      <c r="T56" s="2">
        <f>IF(P52="",IF(P56="","",P56),IF(P56="",P52,MAX(P52,P56)))</f>
        <v>0</v>
      </c>
    </row>
    <row r="57" spans="2:17" ht="13.5">
      <c r="B57" s="46"/>
      <c r="C57" s="240"/>
      <c r="D57" s="76"/>
      <c r="E57" s="77" t="s">
        <v>245</v>
      </c>
      <c r="F57" s="46"/>
      <c r="G57" s="46"/>
      <c r="H57" s="46"/>
      <c r="O57" s="46"/>
      <c r="P57" s="71"/>
      <c r="Q57" s="46"/>
    </row>
    <row r="58" spans="2:17" ht="13.5">
      <c r="B58" s="46"/>
      <c r="C58" s="240"/>
      <c r="D58" s="76"/>
      <c r="E58" s="77" t="s">
        <v>246</v>
      </c>
      <c r="F58" s="46"/>
      <c r="G58" s="46"/>
      <c r="H58" s="46"/>
      <c r="O58" s="46"/>
      <c r="P58" s="46"/>
      <c r="Q58" s="46"/>
    </row>
    <row r="59" spans="2:17" ht="7.5" customHeight="1" thickBot="1">
      <c r="B59" s="46"/>
      <c r="C59" s="46"/>
      <c r="D59" s="46"/>
      <c r="E59" s="46"/>
      <c r="F59" s="46"/>
      <c r="G59" s="46"/>
      <c r="H59" s="46"/>
      <c r="O59" s="46"/>
      <c r="P59" s="53"/>
      <c r="Q59" s="46"/>
    </row>
    <row r="60" spans="2:17" ht="15" thickBot="1">
      <c r="B60" s="46"/>
      <c r="C60" s="46"/>
      <c r="D60" s="46"/>
      <c r="E60" s="46"/>
      <c r="F60" s="46"/>
      <c r="G60" s="46"/>
      <c r="H60" s="46"/>
      <c r="O60" s="86" t="s">
        <v>41</v>
      </c>
      <c r="P60" s="87">
        <f>IF(AND(P52="",P56=""),"",MAX(P52,P56))</f>
        <v>0</v>
      </c>
      <c r="Q60" s="88" t="s">
        <v>0</v>
      </c>
    </row>
    <row r="61" spans="2:17" ht="6" customHeight="1" thickBot="1">
      <c r="B61" s="46"/>
      <c r="C61" s="46"/>
      <c r="D61" s="46"/>
      <c r="E61" s="46"/>
      <c r="F61" s="46"/>
      <c r="G61" s="46"/>
      <c r="H61" s="46"/>
      <c r="O61" s="46"/>
      <c r="P61" s="71"/>
      <c r="Q61" s="46"/>
    </row>
    <row r="62" spans="2:17" ht="15" thickBot="1">
      <c r="B62" s="46"/>
      <c r="C62" s="46"/>
      <c r="D62" s="46"/>
      <c r="E62" s="46"/>
      <c r="F62" s="46"/>
      <c r="G62" s="46"/>
      <c r="H62" s="46"/>
      <c r="O62" s="86" t="s">
        <v>40</v>
      </c>
      <c r="P62" s="223">
        <f>IF(59&gt;=N1,"",N1)</f>
      </c>
      <c r="Q62" s="88" t="s">
        <v>39</v>
      </c>
    </row>
    <row r="63" spans="2:16" ht="6" customHeight="1">
      <c r="B63" s="46"/>
      <c r="C63" s="46"/>
      <c r="D63" s="46"/>
      <c r="E63" s="46"/>
      <c r="F63" s="46"/>
      <c r="G63" s="46"/>
      <c r="H63" s="46"/>
      <c r="I63" s="99"/>
      <c r="J63" s="100"/>
      <c r="K63" s="101"/>
      <c r="P63" s="102"/>
    </row>
    <row r="64" spans="2:11" ht="13.5">
      <c r="B64" s="46" t="s">
        <v>249</v>
      </c>
      <c r="C64" s="46"/>
      <c r="D64" s="46"/>
      <c r="E64" s="46"/>
      <c r="F64" s="46"/>
      <c r="G64" s="46"/>
      <c r="H64" s="46"/>
      <c r="I64" s="46"/>
      <c r="J64" s="46"/>
      <c r="K64" s="46"/>
    </row>
    <row r="65" spans="2:17" ht="5.25" customHeight="1">
      <c r="B65" s="46"/>
      <c r="C65" s="53"/>
      <c r="D65" s="53"/>
      <c r="E65" s="53"/>
      <c r="F65" s="81"/>
      <c r="G65" s="53"/>
      <c r="H65" s="53"/>
      <c r="I65" s="53"/>
      <c r="J65" s="53"/>
      <c r="K65" s="53"/>
      <c r="L65" s="103"/>
      <c r="M65" s="103"/>
      <c r="N65" s="103"/>
      <c r="O65" s="104"/>
      <c r="P65" s="103"/>
      <c r="Q65" s="103"/>
    </row>
    <row r="66" spans="2:25" ht="13.5">
      <c r="B66" s="103"/>
      <c r="C66" s="105" t="s">
        <v>37</v>
      </c>
      <c r="D66" s="241" t="s">
        <v>250</v>
      </c>
      <c r="E66" s="241"/>
      <c r="F66" s="241"/>
      <c r="G66" s="241"/>
      <c r="H66" s="241"/>
      <c r="I66" s="241"/>
      <c r="J66" s="242" t="s">
        <v>35</v>
      </c>
      <c r="K66" s="242"/>
      <c r="L66" s="242"/>
      <c r="M66" s="242"/>
      <c r="N66" s="242"/>
      <c r="O66" s="242"/>
      <c r="P66" s="242"/>
      <c r="Q66" s="243"/>
      <c r="T66" s="2" t="s">
        <v>251</v>
      </c>
      <c r="U66" s="2" t="s">
        <v>88</v>
      </c>
      <c r="V66" s="2" t="s">
        <v>87</v>
      </c>
      <c r="W66" s="2" t="s">
        <v>252</v>
      </c>
      <c r="X66" s="2" t="s">
        <v>253</v>
      </c>
      <c r="Y66" s="2" t="s">
        <v>254</v>
      </c>
    </row>
    <row r="67" spans="2:22" ht="13.5">
      <c r="B67" s="53"/>
      <c r="C67" s="106" t="s">
        <v>34</v>
      </c>
      <c r="D67" s="106"/>
      <c r="E67" s="49"/>
      <c r="F67" s="51"/>
      <c r="G67" s="49" t="s">
        <v>255</v>
      </c>
      <c r="H67" s="107"/>
      <c r="I67" s="49"/>
      <c r="J67" s="108" t="s">
        <v>256</v>
      </c>
      <c r="K67" s="109"/>
      <c r="L67" s="109"/>
      <c r="M67" s="109"/>
      <c r="N67" s="109"/>
      <c r="O67" s="110"/>
      <c r="P67" s="109"/>
      <c r="Q67" s="111"/>
      <c r="S67" s="2">
        <v>1</v>
      </c>
      <c r="T67" s="2">
        <f>IF($T$56="","",IF(T$56&lt;=V67,Z67,"-"))</f>
        <v>0</v>
      </c>
      <c r="V67" s="2">
        <v>1200000</v>
      </c>
    </row>
    <row r="68" spans="2:25" ht="13.5">
      <c r="B68" s="53"/>
      <c r="C68" s="112"/>
      <c r="D68" s="106"/>
      <c r="E68" s="51" t="s">
        <v>33</v>
      </c>
      <c r="F68" s="51"/>
      <c r="G68" s="49" t="s">
        <v>257</v>
      </c>
      <c r="H68" s="107"/>
      <c r="I68" s="49"/>
      <c r="J68" s="108" t="s">
        <v>258</v>
      </c>
      <c r="K68" s="109"/>
      <c r="L68" s="109"/>
      <c r="M68" s="109"/>
      <c r="N68" s="109"/>
      <c r="O68" s="110"/>
      <c r="P68" s="109"/>
      <c r="Q68" s="111"/>
      <c r="S68" s="2">
        <v>2</v>
      </c>
      <c r="T68" s="2" t="str">
        <f>IF($T$56="","",IF(AND($T$56&gt;=U68,T$56&lt;V68),$T$56-Y68,"-"))</f>
        <v>-</v>
      </c>
      <c r="U68" s="2">
        <v>1200001</v>
      </c>
      <c r="V68" s="2">
        <v>3300000</v>
      </c>
      <c r="Y68" s="2">
        <v>1200000</v>
      </c>
    </row>
    <row r="69" spans="2:25" ht="13.5">
      <c r="B69" s="53"/>
      <c r="C69" s="112"/>
      <c r="D69" s="106"/>
      <c r="E69" s="51" t="s">
        <v>31</v>
      </c>
      <c r="F69" s="51"/>
      <c r="G69" s="49" t="s">
        <v>259</v>
      </c>
      <c r="H69" s="107"/>
      <c r="I69" s="49"/>
      <c r="J69" s="108" t="s">
        <v>260</v>
      </c>
      <c r="K69" s="109"/>
      <c r="L69" s="109"/>
      <c r="M69" s="109"/>
      <c r="N69" s="109"/>
      <c r="O69" s="110"/>
      <c r="P69" s="109"/>
      <c r="Q69" s="111"/>
      <c r="S69" s="2">
        <v>3</v>
      </c>
      <c r="T69" s="2" t="str">
        <f>IF($T$56="","",IF(AND($T$56&gt;=U69,T$56&lt;V69),$T$56*X69-Y69,"-"))</f>
        <v>-</v>
      </c>
      <c r="U69" s="2">
        <v>3300000</v>
      </c>
      <c r="V69" s="2">
        <v>4100000</v>
      </c>
      <c r="X69" s="2">
        <v>0.75</v>
      </c>
      <c r="Y69" s="2">
        <v>375000</v>
      </c>
    </row>
    <row r="70" spans="2:25" ht="13.5">
      <c r="B70" s="53"/>
      <c r="C70" s="112"/>
      <c r="D70" s="106"/>
      <c r="E70" s="51" t="s">
        <v>20</v>
      </c>
      <c r="F70" s="51"/>
      <c r="G70" s="49" t="s">
        <v>261</v>
      </c>
      <c r="H70" s="107"/>
      <c r="I70" s="49"/>
      <c r="J70" s="108" t="s">
        <v>262</v>
      </c>
      <c r="K70" s="109"/>
      <c r="L70" s="109"/>
      <c r="M70" s="109"/>
      <c r="N70" s="109"/>
      <c r="O70" s="110"/>
      <c r="P70" s="109"/>
      <c r="Q70" s="111"/>
      <c r="S70" s="2">
        <v>4</v>
      </c>
      <c r="T70" s="2" t="str">
        <f>IF($T$56="","",IF(AND($T$56&gt;=U70,T$56&lt;V70),$T$56*X70-Y70,"-"))</f>
        <v>-</v>
      </c>
      <c r="U70" s="2">
        <v>4100000</v>
      </c>
      <c r="V70" s="2">
        <v>7700000</v>
      </c>
      <c r="X70" s="2">
        <v>0.85</v>
      </c>
      <c r="Y70" s="2">
        <v>785000</v>
      </c>
    </row>
    <row r="71" spans="2:25" ht="13.5">
      <c r="B71" s="53"/>
      <c r="C71" s="112"/>
      <c r="D71" s="106"/>
      <c r="E71" s="51" t="s">
        <v>18</v>
      </c>
      <c r="F71" s="51"/>
      <c r="G71" s="49"/>
      <c r="H71" s="113"/>
      <c r="I71" s="49"/>
      <c r="J71" s="108" t="s">
        <v>263</v>
      </c>
      <c r="K71" s="109"/>
      <c r="L71" s="109"/>
      <c r="M71" s="109"/>
      <c r="N71" s="109"/>
      <c r="O71" s="110"/>
      <c r="P71" s="109"/>
      <c r="Q71" s="111"/>
      <c r="S71" s="2">
        <v>5</v>
      </c>
      <c r="T71" s="2" t="str">
        <f>IF($T$56="","",IF($T$56&gt;=U71,$T$56*X71-Y71,"-"))</f>
        <v>-</v>
      </c>
      <c r="U71" s="2">
        <v>7700000</v>
      </c>
      <c r="X71" s="2">
        <v>0.95</v>
      </c>
      <c r="Y71" s="2">
        <v>1555000</v>
      </c>
    </row>
    <row r="72" spans="2:22" ht="13.5">
      <c r="B72" s="53"/>
      <c r="C72" s="106" t="s">
        <v>27</v>
      </c>
      <c r="D72" s="106"/>
      <c r="E72" s="51"/>
      <c r="F72" s="51"/>
      <c r="G72" s="49" t="s">
        <v>26</v>
      </c>
      <c r="H72" s="107"/>
      <c r="I72" s="49"/>
      <c r="J72" s="108" t="s">
        <v>25</v>
      </c>
      <c r="K72" s="109"/>
      <c r="L72" s="109"/>
      <c r="M72" s="109"/>
      <c r="N72" s="109"/>
      <c r="O72" s="110"/>
      <c r="P72" s="109"/>
      <c r="Q72" s="111"/>
      <c r="S72" s="2">
        <v>1</v>
      </c>
      <c r="T72" s="2">
        <f>IF($T$56="","",IF(T$56&lt;=V72,Z72,"-"))</f>
        <v>0</v>
      </c>
      <c r="V72" s="2">
        <v>700000</v>
      </c>
    </row>
    <row r="73" spans="2:25" ht="13.5">
      <c r="B73" s="53"/>
      <c r="C73" s="112"/>
      <c r="D73" s="106"/>
      <c r="E73" s="51" t="s">
        <v>24</v>
      </c>
      <c r="F73" s="51"/>
      <c r="G73" s="49" t="s">
        <v>264</v>
      </c>
      <c r="H73" s="107"/>
      <c r="I73" s="49"/>
      <c r="J73" s="108" t="s">
        <v>265</v>
      </c>
      <c r="K73" s="109"/>
      <c r="L73" s="109"/>
      <c r="M73" s="109"/>
      <c r="N73" s="109"/>
      <c r="O73" s="110"/>
      <c r="P73" s="109"/>
      <c r="Q73" s="111"/>
      <c r="S73" s="2">
        <v>2</v>
      </c>
      <c r="T73" s="2" t="str">
        <f>IF($T$56="","",IF(AND($T$56&gt;=U73,T$56&lt;V73),$T$56-Y73,"-"))</f>
        <v>-</v>
      </c>
      <c r="U73" s="2">
        <v>700001</v>
      </c>
      <c r="V73" s="2">
        <v>1300000</v>
      </c>
      <c r="Y73" s="2">
        <v>700000</v>
      </c>
    </row>
    <row r="74" spans="2:25" ht="13.5">
      <c r="B74" s="53"/>
      <c r="C74" s="112"/>
      <c r="D74" s="106"/>
      <c r="E74" s="51" t="s">
        <v>22</v>
      </c>
      <c r="F74" s="51"/>
      <c r="G74" s="49" t="s">
        <v>259</v>
      </c>
      <c r="H74" s="107"/>
      <c r="I74" s="49"/>
      <c r="J74" s="108" t="s">
        <v>21</v>
      </c>
      <c r="K74" s="109"/>
      <c r="L74" s="109"/>
      <c r="M74" s="109"/>
      <c r="N74" s="109"/>
      <c r="O74" s="110"/>
      <c r="P74" s="109"/>
      <c r="Q74" s="111"/>
      <c r="S74" s="2">
        <v>3</v>
      </c>
      <c r="T74" s="2" t="str">
        <f>IF($T$56="","",IF(AND($T$56&gt;=U74,T$56&lt;V74),$T$56*X74-Y74,"-"))</f>
        <v>-</v>
      </c>
      <c r="U74" s="2">
        <v>1300000</v>
      </c>
      <c r="V74" s="2">
        <v>4100000</v>
      </c>
      <c r="X74" s="2">
        <v>0.75</v>
      </c>
      <c r="Y74" s="2">
        <v>375000</v>
      </c>
    </row>
    <row r="75" spans="2:25" ht="13.5">
      <c r="B75" s="53"/>
      <c r="C75" s="112"/>
      <c r="D75" s="106"/>
      <c r="E75" s="51" t="s">
        <v>20</v>
      </c>
      <c r="F75" s="51"/>
      <c r="G75" s="49" t="s">
        <v>261</v>
      </c>
      <c r="H75" s="107"/>
      <c r="I75" s="49"/>
      <c r="J75" s="108" t="s">
        <v>19</v>
      </c>
      <c r="K75" s="109"/>
      <c r="L75" s="109"/>
      <c r="M75" s="109"/>
      <c r="N75" s="109"/>
      <c r="O75" s="110"/>
      <c r="P75" s="109"/>
      <c r="Q75" s="111"/>
      <c r="S75" s="2">
        <v>4</v>
      </c>
      <c r="T75" s="2" t="str">
        <f>IF($T$56="","",IF(AND($T$56&gt;=U75,T$56&lt;V75),$T$56*X75-Y75,"-"))</f>
        <v>-</v>
      </c>
      <c r="U75" s="2">
        <v>4100000</v>
      </c>
      <c r="V75" s="2">
        <v>7700000</v>
      </c>
      <c r="X75" s="2">
        <v>0.85</v>
      </c>
      <c r="Y75" s="2">
        <v>785000</v>
      </c>
    </row>
    <row r="76" spans="2:25" ht="13.5">
      <c r="B76" s="53"/>
      <c r="C76" s="112"/>
      <c r="D76" s="106"/>
      <c r="E76" s="51" t="s">
        <v>18</v>
      </c>
      <c r="F76" s="51"/>
      <c r="G76" s="49"/>
      <c r="H76" s="113"/>
      <c r="I76" s="49"/>
      <c r="J76" s="108" t="s">
        <v>17</v>
      </c>
      <c r="K76" s="109"/>
      <c r="L76" s="109"/>
      <c r="M76" s="109"/>
      <c r="N76" s="109"/>
      <c r="O76" s="110"/>
      <c r="P76" s="109"/>
      <c r="Q76" s="111"/>
      <c r="S76" s="2">
        <v>5</v>
      </c>
      <c r="T76" s="2" t="str">
        <f>IF($T$56="","",IF($T$56&gt;=U76,$T$56*X76-Y76,"-"))</f>
        <v>-</v>
      </c>
      <c r="U76" s="2">
        <v>7700000</v>
      </c>
      <c r="X76" s="2">
        <v>0.95</v>
      </c>
      <c r="Y76" s="2">
        <v>1555000</v>
      </c>
    </row>
    <row r="77" spans="2:17" ht="14.25" thickBot="1">
      <c r="B77" s="46"/>
      <c r="C77" s="49"/>
      <c r="D77" s="49"/>
      <c r="E77" s="49"/>
      <c r="F77" s="49"/>
      <c r="G77" s="49"/>
      <c r="H77" s="49"/>
      <c r="I77" s="49"/>
      <c r="J77" s="49"/>
      <c r="K77" s="49"/>
      <c r="L77" s="113"/>
      <c r="M77" s="113"/>
      <c r="N77" s="113"/>
      <c r="O77" s="114"/>
      <c r="P77" s="113"/>
      <c r="Q77" s="113"/>
    </row>
    <row r="78" spans="2:17" ht="15" thickBot="1">
      <c r="B78" s="46"/>
      <c r="C78" s="46"/>
      <c r="D78" s="46"/>
      <c r="K78" s="46"/>
      <c r="L78" s="46"/>
      <c r="M78" s="46"/>
      <c r="N78" s="47"/>
      <c r="O78" s="86" t="s">
        <v>16</v>
      </c>
      <c r="P78" s="87">
        <f>IF(P62&gt;=65,MIN(T67:T71),MIN(T72:T76))</f>
        <v>0</v>
      </c>
      <c r="Q78" s="88" t="s">
        <v>0</v>
      </c>
    </row>
    <row r="79" spans="2:17" ht="15" thickBot="1">
      <c r="B79" s="46"/>
      <c r="C79" s="46"/>
      <c r="D79" s="46"/>
      <c r="K79" s="46"/>
      <c r="L79" s="46"/>
      <c r="M79" s="46"/>
      <c r="N79" s="47"/>
      <c r="O79" s="86"/>
      <c r="P79" s="3"/>
      <c r="Q79" s="115"/>
    </row>
    <row r="80" ht="13.5">
      <c r="P80" s="102"/>
    </row>
    <row r="81" ht="14.25">
      <c r="B81" s="60" t="s">
        <v>15</v>
      </c>
    </row>
    <row r="82" spans="2:8" ht="13.5">
      <c r="B82" s="46" t="s">
        <v>266</v>
      </c>
      <c r="C82" s="46"/>
      <c r="D82" s="46"/>
      <c r="E82" s="46"/>
      <c r="F82" s="46"/>
      <c r="G82" s="46"/>
      <c r="H82" s="46"/>
    </row>
    <row r="83" spans="2:8" ht="13.5">
      <c r="B83" s="46"/>
      <c r="C83" s="46"/>
      <c r="D83" s="46"/>
      <c r="E83" s="46"/>
      <c r="F83" s="46"/>
      <c r="G83" s="46"/>
      <c r="H83" s="46"/>
    </row>
    <row r="84" spans="2:17" ht="13.5">
      <c r="B84" s="62" t="s">
        <v>13</v>
      </c>
      <c r="C84" s="98"/>
      <c r="D84" s="63"/>
      <c r="E84" s="238" t="s">
        <v>12</v>
      </c>
      <c r="F84" s="238"/>
      <c r="G84" s="238"/>
      <c r="H84" s="238"/>
      <c r="I84" s="238"/>
      <c r="J84" s="238"/>
      <c r="K84" s="238"/>
      <c r="L84" s="238"/>
      <c r="M84" s="238"/>
      <c r="O84" s="116"/>
      <c r="P84" s="117" t="s">
        <v>11</v>
      </c>
      <c r="Q84" s="46"/>
    </row>
    <row r="85" spans="2:17" ht="14.25" thickBot="1">
      <c r="B85" s="63"/>
      <c r="C85" s="63"/>
      <c r="D85" s="63"/>
      <c r="E85" s="45"/>
      <c r="O85" s="46"/>
      <c r="P85" s="118"/>
      <c r="Q85" s="46"/>
    </row>
    <row r="86" spans="2:17" ht="14.25" thickBot="1">
      <c r="B86" s="46" t="s">
        <v>242</v>
      </c>
      <c r="C86" s="239" t="s">
        <v>267</v>
      </c>
      <c r="D86" s="76"/>
      <c r="E86" s="77" t="s">
        <v>268</v>
      </c>
      <c r="O86" s="53"/>
      <c r="P86" s="69">
        <v>0</v>
      </c>
      <c r="Q86" s="70" t="s">
        <v>0</v>
      </c>
    </row>
    <row r="87" spans="2:17" ht="13.5">
      <c r="B87" s="46"/>
      <c r="C87" s="239"/>
      <c r="D87" s="76"/>
      <c r="E87" s="77"/>
      <c r="O87" s="46"/>
      <c r="P87" s="71"/>
      <c r="Q87" s="46"/>
    </row>
    <row r="88" spans="2:17" ht="13.5">
      <c r="B88" s="46"/>
      <c r="C88" s="239"/>
      <c r="D88" s="76"/>
      <c r="E88" s="77"/>
      <c r="O88" s="46"/>
      <c r="P88" s="46"/>
      <c r="Q88" s="46"/>
    </row>
    <row r="89" spans="2:17" ht="14.25" thickBot="1">
      <c r="B89" s="46"/>
      <c r="C89" s="76"/>
      <c r="D89" s="76"/>
      <c r="E89" s="77"/>
      <c r="O89" s="46"/>
      <c r="P89" s="53"/>
      <c r="Q89" s="46"/>
    </row>
    <row r="90" spans="2:17" ht="14.25" thickBot="1">
      <c r="B90" s="46" t="s">
        <v>217</v>
      </c>
      <c r="C90" s="239" t="s">
        <v>269</v>
      </c>
      <c r="D90" s="76"/>
      <c r="E90" s="77" t="s">
        <v>270</v>
      </c>
      <c r="O90" s="53"/>
      <c r="P90" s="69">
        <v>0</v>
      </c>
      <c r="Q90" s="70" t="s">
        <v>0</v>
      </c>
    </row>
    <row r="91" spans="2:17" ht="13.5">
      <c r="B91" s="46"/>
      <c r="C91" s="239"/>
      <c r="D91" s="76"/>
      <c r="E91" s="77"/>
      <c r="O91" s="46"/>
      <c r="P91" s="71"/>
      <c r="Q91" s="46"/>
    </row>
    <row r="92" spans="2:17" ht="13.5">
      <c r="B92" s="46"/>
      <c r="C92" s="239"/>
      <c r="D92" s="76"/>
      <c r="E92" s="77"/>
      <c r="O92" s="46"/>
      <c r="P92" s="46"/>
      <c r="Q92" s="46"/>
    </row>
    <row r="93" spans="2:17" ht="13.5">
      <c r="B93" s="46"/>
      <c r="C93" s="76"/>
      <c r="D93" s="76"/>
      <c r="E93" s="77"/>
      <c r="O93" s="46"/>
      <c r="P93" s="46"/>
      <c r="Q93" s="46"/>
    </row>
    <row r="94" spans="2:17" ht="14.25" thickBot="1">
      <c r="B94" s="46"/>
      <c r="C94" s="46"/>
      <c r="D94" s="46"/>
      <c r="E94" s="46"/>
      <c r="O94" s="46"/>
      <c r="P94" s="53"/>
      <c r="Q94" s="46"/>
    </row>
    <row r="95" spans="2:17" ht="15" thickBot="1">
      <c r="B95" s="46"/>
      <c r="C95" s="46"/>
      <c r="D95" s="46"/>
      <c r="E95" s="46"/>
      <c r="O95" s="86" t="s">
        <v>271</v>
      </c>
      <c r="P95" s="87">
        <f>MAX(P86,P90)</f>
        <v>0</v>
      </c>
      <c r="Q95" s="88" t="s">
        <v>0</v>
      </c>
    </row>
    <row r="96" ht="13.5">
      <c r="P96" s="102"/>
    </row>
    <row r="98" ht="14.25" thickBot="1">
      <c r="P98" s="103"/>
    </row>
    <row r="99" spans="2:17" ht="15" thickBot="1">
      <c r="B99" s="60" t="s">
        <v>3</v>
      </c>
      <c r="K99" s="46"/>
      <c r="L99" s="46"/>
      <c r="M99" s="46"/>
      <c r="N99" s="46"/>
      <c r="O99" s="86" t="s">
        <v>272</v>
      </c>
      <c r="P99" s="87">
        <f>P47+P78+P95</f>
        <v>0</v>
      </c>
      <c r="Q99" s="88" t="s">
        <v>0</v>
      </c>
    </row>
    <row r="100" ht="13.5">
      <c r="P100" s="102"/>
    </row>
  </sheetData>
  <sheetProtection password="DC0D" sheet="1" objects="1" scenarios="1" selectLockedCells="1"/>
  <mergeCells count="44">
    <mergeCell ref="B1:L1"/>
    <mergeCell ref="N1:O1"/>
    <mergeCell ref="E6:H6"/>
    <mergeCell ref="I6:O6"/>
    <mergeCell ref="B2:Q2"/>
    <mergeCell ref="E4:H4"/>
    <mergeCell ref="I4:O4"/>
    <mergeCell ref="E5:H5"/>
    <mergeCell ref="I5:O5"/>
    <mergeCell ref="E40:F40"/>
    <mergeCell ref="E41:F41"/>
    <mergeCell ref="Q22:Q23"/>
    <mergeCell ref="B11:B13"/>
    <mergeCell ref="C11:C13"/>
    <mergeCell ref="C15:C17"/>
    <mergeCell ref="C18:C19"/>
    <mergeCell ref="J22:J23"/>
    <mergeCell ref="K22:K23"/>
    <mergeCell ref="L22:L23"/>
    <mergeCell ref="M22:M23"/>
    <mergeCell ref="N22:N23"/>
    <mergeCell ref="O22:O23"/>
    <mergeCell ref="P22:P23"/>
    <mergeCell ref="E38:F38"/>
    <mergeCell ref="E29:H29"/>
    <mergeCell ref="E84:M84"/>
    <mergeCell ref="C86:C88"/>
    <mergeCell ref="C90:C92"/>
    <mergeCell ref="E44:F44"/>
    <mergeCell ref="E51:N51"/>
    <mergeCell ref="C52:C55"/>
    <mergeCell ref="C56:C58"/>
    <mergeCell ref="D66:I66"/>
    <mergeCell ref="J66:Q66"/>
    <mergeCell ref="H41:L43"/>
    <mergeCell ref="E42:F42"/>
    <mergeCell ref="E43:F43"/>
    <mergeCell ref="E25:H25"/>
    <mergeCell ref="C27:C29"/>
    <mergeCell ref="E28:H28"/>
    <mergeCell ref="E35:F35"/>
    <mergeCell ref="E36:F36"/>
    <mergeCell ref="E37:F37"/>
    <mergeCell ref="E39:F39"/>
  </mergeCells>
  <printOptions/>
  <pageMargins left="0.7" right="0.7" top="0.75" bottom="0.75" header="0.3" footer="0.3"/>
  <pageSetup horizontalDpi="600" verticalDpi="600" orientation="portrait" paperSize="9" scale="77" r:id="rId2"/>
  <rowBreaks count="1" manualBreakCount="1">
    <brk id="79" min="1" max="16"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AJ100"/>
  <sheetViews>
    <sheetView view="pageBreakPreview" zoomScaleSheetLayoutView="100" zoomScalePageLayoutView="0" workbookViewId="0" topLeftCell="A1">
      <selection activeCell="N1" sqref="N1:O1"/>
    </sheetView>
  </sheetViews>
  <sheetFormatPr defaultColWidth="9.00390625" defaultRowHeight="13.5"/>
  <cols>
    <col min="1" max="1" width="25.125" style="1" customWidth="1"/>
    <col min="2" max="2" width="3.25390625" style="1" customWidth="1"/>
    <col min="3" max="3" width="19.25390625" style="1" customWidth="1"/>
    <col min="4" max="4" width="1.25" style="1" customWidth="1"/>
    <col min="5" max="5" width="16.50390625" style="1" customWidth="1"/>
    <col min="6" max="7" width="3.00390625" style="1" bestFit="1" customWidth="1"/>
    <col min="8" max="8" width="12.875" style="1" bestFit="1" customWidth="1"/>
    <col min="9" max="9" width="4.875" style="1" bestFit="1" customWidth="1"/>
    <col min="10" max="10" width="3.00390625" style="1" customWidth="1"/>
    <col min="11" max="11" width="5.50390625" style="1" bestFit="1" customWidth="1"/>
    <col min="12" max="12" width="3.00390625" style="1" customWidth="1"/>
    <col min="13" max="13" width="12.875" style="1" bestFit="1" customWidth="1"/>
    <col min="14" max="14" width="3.00390625" style="1" customWidth="1"/>
    <col min="15" max="15" width="3.00390625" style="96" customWidth="1"/>
    <col min="16" max="16" width="17.125" style="1" customWidth="1"/>
    <col min="17" max="17" width="3.00390625" style="1" customWidth="1"/>
    <col min="18" max="18" width="5.75390625" style="2" customWidth="1"/>
    <col min="19" max="19" width="7.25390625" style="2" hidden="1" customWidth="1"/>
    <col min="20" max="20" width="7.625" style="2" hidden="1" customWidth="1"/>
    <col min="21" max="22" width="9.25390625" style="2" hidden="1" customWidth="1"/>
    <col min="23" max="23" width="10.25390625" style="2" hidden="1" customWidth="1"/>
    <col min="24" max="24" width="4.75390625" style="2" hidden="1" customWidth="1"/>
    <col min="25" max="25" width="7.25390625" style="2" hidden="1" customWidth="1"/>
    <col min="26" max="27" width="9.00390625" style="2" hidden="1" customWidth="1"/>
    <col min="28" max="16384" width="9.00390625" style="1" customWidth="1"/>
  </cols>
  <sheetData>
    <row r="1" spans="2:17" ht="42.75" thickBot="1">
      <c r="B1" s="255" t="s">
        <v>286</v>
      </c>
      <c r="C1" s="255"/>
      <c r="D1" s="255"/>
      <c r="E1" s="255"/>
      <c r="F1" s="255"/>
      <c r="G1" s="255"/>
      <c r="H1" s="255"/>
      <c r="I1" s="255"/>
      <c r="J1" s="255"/>
      <c r="K1" s="255"/>
      <c r="L1" s="255"/>
      <c r="M1" s="219" t="s">
        <v>402</v>
      </c>
      <c r="N1" s="256"/>
      <c r="O1" s="257"/>
      <c r="P1" s="218" t="s">
        <v>403</v>
      </c>
      <c r="Q1" s="217"/>
    </row>
    <row r="2" spans="1:19" ht="17.25">
      <c r="A2" s="46"/>
      <c r="B2" s="263" t="s">
        <v>1</v>
      </c>
      <c r="C2" s="264"/>
      <c r="D2" s="264"/>
      <c r="E2" s="264"/>
      <c r="F2" s="264"/>
      <c r="G2" s="264"/>
      <c r="H2" s="264"/>
      <c r="I2" s="264"/>
      <c r="J2" s="264"/>
      <c r="K2" s="264"/>
      <c r="L2" s="264"/>
      <c r="M2" s="264"/>
      <c r="N2" s="264"/>
      <c r="O2" s="264"/>
      <c r="P2" s="264"/>
      <c r="Q2" s="266"/>
      <c r="R2" s="47"/>
      <c r="S2" s="47"/>
    </row>
    <row r="3" spans="1:19" ht="8.25" customHeight="1" hidden="1" thickBot="1">
      <c r="A3" s="46"/>
      <c r="B3" s="48"/>
      <c r="C3" s="49"/>
      <c r="D3" s="49"/>
      <c r="E3" s="49"/>
      <c r="F3" s="49"/>
      <c r="G3" s="49"/>
      <c r="H3" s="49"/>
      <c r="I3" s="49"/>
      <c r="J3" s="49"/>
      <c r="K3" s="49"/>
      <c r="L3" s="49"/>
      <c r="M3" s="50"/>
      <c r="N3" s="51"/>
      <c r="O3" s="51"/>
      <c r="P3" s="50"/>
      <c r="Q3" s="49"/>
      <c r="R3" s="52"/>
      <c r="S3" s="47"/>
    </row>
    <row r="4" spans="1:25" ht="15" customHeight="1" hidden="1" thickBot="1">
      <c r="A4" s="53"/>
      <c r="B4" s="54"/>
      <c r="C4" s="54"/>
      <c r="D4" s="54"/>
      <c r="E4" s="267" t="s">
        <v>116</v>
      </c>
      <c r="F4" s="268"/>
      <c r="G4" s="268"/>
      <c r="H4" s="268"/>
      <c r="I4" s="260"/>
      <c r="J4" s="261"/>
      <c r="K4" s="261"/>
      <c r="L4" s="261"/>
      <c r="M4" s="261"/>
      <c r="N4" s="261"/>
      <c r="O4" s="262"/>
      <c r="P4" s="55"/>
      <c r="Q4" s="10"/>
      <c r="R4" s="10"/>
      <c r="S4" s="10"/>
      <c r="T4" s="10"/>
      <c r="U4" s="10"/>
      <c r="V4" s="10"/>
      <c r="W4" s="10"/>
      <c r="X4" s="10"/>
      <c r="Y4" s="10"/>
    </row>
    <row r="5" spans="1:25" ht="15" customHeight="1" hidden="1" thickBot="1">
      <c r="A5" s="53"/>
      <c r="B5" s="54"/>
      <c r="C5" s="54"/>
      <c r="D5" s="54"/>
      <c r="E5" s="267" t="s">
        <v>115</v>
      </c>
      <c r="F5" s="268"/>
      <c r="G5" s="268"/>
      <c r="H5" s="268"/>
      <c r="I5" s="260"/>
      <c r="J5" s="261"/>
      <c r="K5" s="261"/>
      <c r="L5" s="261"/>
      <c r="M5" s="261"/>
      <c r="N5" s="261"/>
      <c r="O5" s="262"/>
      <c r="P5" s="55"/>
      <c r="Q5" s="10"/>
      <c r="R5" s="10"/>
      <c r="S5" s="10"/>
      <c r="T5" s="10"/>
      <c r="U5" s="10"/>
      <c r="V5" s="10"/>
      <c r="W5" s="10"/>
      <c r="X5" s="10"/>
      <c r="Y5" s="10"/>
    </row>
    <row r="6" spans="1:25" ht="15" customHeight="1" hidden="1" thickBot="1">
      <c r="A6" s="53"/>
      <c r="B6" s="54"/>
      <c r="C6" s="54"/>
      <c r="D6" s="54"/>
      <c r="E6" s="258" t="s">
        <v>114</v>
      </c>
      <c r="F6" s="259"/>
      <c r="G6" s="259"/>
      <c r="H6" s="259"/>
      <c r="I6" s="260"/>
      <c r="J6" s="261"/>
      <c r="K6" s="261"/>
      <c r="L6" s="261"/>
      <c r="M6" s="261"/>
      <c r="N6" s="261"/>
      <c r="O6" s="262"/>
      <c r="P6" s="55"/>
      <c r="Q6" s="10"/>
      <c r="R6" s="10"/>
      <c r="S6" s="10"/>
      <c r="T6" s="10"/>
      <c r="U6" s="10"/>
      <c r="V6" s="10"/>
      <c r="W6" s="10"/>
      <c r="X6" s="10"/>
      <c r="Y6" s="10"/>
    </row>
    <row r="7" spans="1:25" ht="8.25" customHeight="1" hidden="1">
      <c r="A7" s="46"/>
      <c r="B7" s="56"/>
      <c r="C7" s="56"/>
      <c r="D7" s="56"/>
      <c r="E7" s="57"/>
      <c r="F7" s="57"/>
      <c r="G7" s="57"/>
      <c r="H7" s="57"/>
      <c r="I7" s="57"/>
      <c r="J7" s="58"/>
      <c r="K7" s="59"/>
      <c r="L7" s="59"/>
      <c r="M7" s="59"/>
      <c r="N7" s="59"/>
      <c r="O7" s="59"/>
      <c r="P7" s="10"/>
      <c r="Q7" s="10"/>
      <c r="R7" s="10"/>
      <c r="S7" s="10"/>
      <c r="T7" s="10"/>
      <c r="U7" s="10"/>
      <c r="V7" s="10"/>
      <c r="W7" s="10"/>
      <c r="X7" s="10"/>
      <c r="Y7" s="10"/>
    </row>
    <row r="8" spans="1:25" ht="14.25" customHeight="1">
      <c r="A8" s="46"/>
      <c r="B8" s="60" t="s">
        <v>113</v>
      </c>
      <c r="C8" s="56"/>
      <c r="D8" s="56"/>
      <c r="E8" s="56"/>
      <c r="F8" s="56"/>
      <c r="G8" s="56"/>
      <c r="H8" s="56"/>
      <c r="I8" s="56"/>
      <c r="J8" s="54"/>
      <c r="K8" s="10"/>
      <c r="L8" s="10"/>
      <c r="M8" s="10"/>
      <c r="N8" s="10"/>
      <c r="O8" s="10"/>
      <c r="P8" s="10"/>
      <c r="Q8" s="10"/>
      <c r="R8" s="10"/>
      <c r="S8" s="10"/>
      <c r="T8" s="10"/>
      <c r="U8" s="10"/>
      <c r="V8" s="10"/>
      <c r="W8" s="10"/>
      <c r="X8" s="10"/>
      <c r="Y8" s="10"/>
    </row>
    <row r="9" spans="1:19" ht="13.5">
      <c r="A9" s="46"/>
      <c r="B9" s="46" t="s">
        <v>112</v>
      </c>
      <c r="C9" s="46"/>
      <c r="D9" s="46"/>
      <c r="E9" s="46"/>
      <c r="F9" s="46"/>
      <c r="G9" s="46"/>
      <c r="H9" s="46"/>
      <c r="I9" s="46"/>
      <c r="J9" s="46"/>
      <c r="K9" s="46"/>
      <c r="L9" s="46"/>
      <c r="M9" s="46"/>
      <c r="N9" s="46"/>
      <c r="O9" s="61"/>
      <c r="P9" s="46"/>
      <c r="Q9" s="46"/>
      <c r="R9" s="52"/>
      <c r="S9" s="47"/>
    </row>
    <row r="10" spans="2:17" ht="14.25" thickBot="1">
      <c r="B10" s="62" t="s">
        <v>111</v>
      </c>
      <c r="C10" s="62"/>
      <c r="D10" s="63"/>
      <c r="E10" s="64" t="s">
        <v>12</v>
      </c>
      <c r="F10" s="64"/>
      <c r="G10" s="64"/>
      <c r="H10" s="64"/>
      <c r="I10" s="64"/>
      <c r="J10" s="64"/>
      <c r="K10" s="64"/>
      <c r="L10" s="64"/>
      <c r="M10" s="64"/>
      <c r="N10" s="64"/>
      <c r="O10" s="61"/>
      <c r="P10" s="65" t="s">
        <v>11</v>
      </c>
      <c r="Q10" s="46"/>
    </row>
    <row r="11" spans="1:17" ht="14.25" thickBot="1">
      <c r="A11" s="46"/>
      <c r="B11" s="252" t="s">
        <v>10</v>
      </c>
      <c r="C11" s="236" t="s">
        <v>110</v>
      </c>
      <c r="D11" s="66"/>
      <c r="E11" s="67" t="s">
        <v>109</v>
      </c>
      <c r="F11" s="53"/>
      <c r="G11" s="53"/>
      <c r="H11" s="53"/>
      <c r="I11" s="53"/>
      <c r="J11" s="53"/>
      <c r="K11" s="53"/>
      <c r="L11" s="53"/>
      <c r="M11" s="53"/>
      <c r="N11" s="53"/>
      <c r="O11" s="68"/>
      <c r="P11" s="84">
        <v>0</v>
      </c>
      <c r="Q11" s="70" t="s">
        <v>0</v>
      </c>
    </row>
    <row r="12" spans="1:17" ht="13.5">
      <c r="A12" s="46"/>
      <c r="B12" s="252"/>
      <c r="C12" s="236"/>
      <c r="D12" s="66"/>
      <c r="E12" s="67" t="s">
        <v>108</v>
      </c>
      <c r="F12" s="53"/>
      <c r="G12" s="53"/>
      <c r="H12" s="53"/>
      <c r="I12" s="53"/>
      <c r="J12" s="53"/>
      <c r="K12" s="53"/>
      <c r="L12" s="53"/>
      <c r="M12" s="53"/>
      <c r="N12" s="53"/>
      <c r="O12" s="68"/>
      <c r="P12" s="71"/>
      <c r="Q12" s="46"/>
    </row>
    <row r="13" spans="1:17" ht="13.5">
      <c r="A13" s="46"/>
      <c r="B13" s="252"/>
      <c r="C13" s="236"/>
      <c r="D13" s="66"/>
      <c r="E13" s="67"/>
      <c r="F13" s="53"/>
      <c r="G13" s="53"/>
      <c r="H13" s="53"/>
      <c r="I13" s="53"/>
      <c r="J13" s="53"/>
      <c r="K13" s="53"/>
      <c r="L13" s="53"/>
      <c r="M13" s="53"/>
      <c r="N13" s="53"/>
      <c r="O13" s="68"/>
      <c r="P13" s="53"/>
      <c r="Q13" s="46"/>
    </row>
    <row r="14" spans="1:17" ht="3.75" customHeight="1" thickBot="1">
      <c r="A14" s="46"/>
      <c r="B14" s="49"/>
      <c r="C14" s="72"/>
      <c r="D14" s="73"/>
      <c r="E14" s="74"/>
      <c r="F14" s="49"/>
      <c r="G14" s="49"/>
      <c r="H14" s="49"/>
      <c r="I14" s="49"/>
      <c r="J14" s="49"/>
      <c r="K14" s="49"/>
      <c r="L14" s="49"/>
      <c r="M14" s="49"/>
      <c r="N14" s="49"/>
      <c r="O14" s="75"/>
      <c r="P14" s="49"/>
      <c r="Q14" s="46"/>
    </row>
    <row r="15" spans="1:17" ht="14.25" customHeight="1" thickBot="1">
      <c r="A15" s="46"/>
      <c r="B15" s="46" t="s">
        <v>7</v>
      </c>
      <c r="C15" s="236" t="s">
        <v>107</v>
      </c>
      <c r="D15" s="66"/>
      <c r="E15" s="67" t="s">
        <v>106</v>
      </c>
      <c r="F15" s="53"/>
      <c r="G15" s="53"/>
      <c r="H15" s="53"/>
      <c r="I15" s="53"/>
      <c r="J15" s="53"/>
      <c r="K15" s="53"/>
      <c r="L15" s="53"/>
      <c r="M15" s="53"/>
      <c r="N15" s="53"/>
      <c r="O15" s="68"/>
      <c r="P15" s="84">
        <v>0</v>
      </c>
      <c r="Q15" s="70" t="s">
        <v>0</v>
      </c>
    </row>
    <row r="16" spans="1:17" ht="13.5">
      <c r="A16" s="46"/>
      <c r="B16" s="46"/>
      <c r="C16" s="236"/>
      <c r="D16" s="66"/>
      <c r="E16" s="67"/>
      <c r="F16" s="53"/>
      <c r="G16" s="53"/>
      <c r="H16" s="53"/>
      <c r="I16" s="53"/>
      <c r="J16" s="53"/>
      <c r="K16" s="53"/>
      <c r="L16" s="53"/>
      <c r="M16" s="53"/>
      <c r="N16" s="53"/>
      <c r="O16" s="68"/>
      <c r="P16" s="71"/>
      <c r="Q16" s="46"/>
    </row>
    <row r="17" spans="1:17" ht="13.5">
      <c r="A17" s="46"/>
      <c r="B17" s="46"/>
      <c r="C17" s="236"/>
      <c r="D17" s="66"/>
      <c r="E17" s="67"/>
      <c r="F17" s="53"/>
      <c r="G17" s="53"/>
      <c r="H17" s="53"/>
      <c r="I17" s="53"/>
      <c r="J17" s="53"/>
      <c r="K17" s="53"/>
      <c r="L17" s="53"/>
      <c r="M17" s="53"/>
      <c r="N17" s="53"/>
      <c r="O17" s="68"/>
      <c r="P17" s="46"/>
      <c r="Q17" s="46"/>
    </row>
    <row r="18" spans="1:17" ht="13.5" customHeight="1">
      <c r="A18" s="46"/>
      <c r="B18" s="46" t="s">
        <v>105</v>
      </c>
      <c r="C18" s="253" t="s">
        <v>104</v>
      </c>
      <c r="D18" s="76"/>
      <c r="E18" s="77" t="s">
        <v>103</v>
      </c>
      <c r="F18" s="46"/>
      <c r="G18" s="46"/>
      <c r="H18" s="46"/>
      <c r="I18" s="46"/>
      <c r="J18" s="46"/>
      <c r="K18" s="46"/>
      <c r="L18" s="46"/>
      <c r="M18" s="46"/>
      <c r="N18" s="46"/>
      <c r="O18" s="61"/>
      <c r="P18" s="78"/>
      <c r="Q18" s="53"/>
    </row>
    <row r="19" spans="1:17" ht="13.5">
      <c r="A19" s="46"/>
      <c r="B19" s="46"/>
      <c r="C19" s="253"/>
      <c r="D19" s="76"/>
      <c r="E19" s="77"/>
      <c r="F19" s="46"/>
      <c r="G19" s="46"/>
      <c r="H19" s="46"/>
      <c r="I19" s="46"/>
      <c r="J19" s="46"/>
      <c r="K19" s="46"/>
      <c r="L19" s="46"/>
      <c r="M19" s="46"/>
      <c r="N19" s="46"/>
      <c r="O19" s="61"/>
      <c r="P19" s="78"/>
      <c r="Q19" s="46"/>
    </row>
    <row r="20" spans="1:17" ht="36.75" thickBot="1">
      <c r="A20" s="46"/>
      <c r="B20" s="46"/>
      <c r="C20" s="76"/>
      <c r="D20" s="76"/>
      <c r="E20" s="79" t="s">
        <v>102</v>
      </c>
      <c r="F20" s="46"/>
      <c r="G20" s="46"/>
      <c r="H20" s="80" t="s">
        <v>101</v>
      </c>
      <c r="I20" s="46"/>
      <c r="J20" s="46"/>
      <c r="K20" s="46"/>
      <c r="L20" s="46"/>
      <c r="M20" s="46"/>
      <c r="N20" s="46"/>
      <c r="O20" s="61"/>
      <c r="P20" s="46"/>
      <c r="Q20" s="46"/>
    </row>
    <row r="21" spans="1:19" ht="14.25" thickBot="1">
      <c r="A21" s="46"/>
      <c r="B21" s="46"/>
      <c r="C21" s="76"/>
      <c r="D21" s="66"/>
      <c r="E21" s="84">
        <v>0</v>
      </c>
      <c r="F21" s="70" t="s">
        <v>0</v>
      </c>
      <c r="G21" s="68" t="s">
        <v>100</v>
      </c>
      <c r="H21" s="84">
        <v>0</v>
      </c>
      <c r="I21" s="70" t="s">
        <v>0</v>
      </c>
      <c r="J21" s="46"/>
      <c r="K21" s="46"/>
      <c r="L21" s="46"/>
      <c r="M21" s="53"/>
      <c r="N21" s="46"/>
      <c r="O21" s="61"/>
      <c r="P21" s="53"/>
      <c r="Q21" s="46"/>
      <c r="R21" s="47"/>
      <c r="S21" s="47"/>
    </row>
    <row r="22" spans="1:17" ht="13.5">
      <c r="A22" s="46"/>
      <c r="B22" s="46"/>
      <c r="C22" s="76"/>
      <c r="D22" s="76"/>
      <c r="E22" s="71"/>
      <c r="F22" s="53"/>
      <c r="G22" s="53"/>
      <c r="H22" s="71"/>
      <c r="I22" s="53"/>
      <c r="J22" s="254" t="s">
        <v>91</v>
      </c>
      <c r="K22" s="254">
        <v>12</v>
      </c>
      <c r="L22" s="247" t="s">
        <v>99</v>
      </c>
      <c r="M22" s="244">
        <f>IF(H21="","",H21)</f>
        <v>0</v>
      </c>
      <c r="N22" s="246" t="s">
        <v>0</v>
      </c>
      <c r="O22" s="247" t="s">
        <v>98</v>
      </c>
      <c r="P22" s="248">
        <f>IF(OR(E21="",E25=""),"",(E21-H21)/E25*K22+M22)</f>
      </c>
      <c r="Q22" s="246" t="s">
        <v>0</v>
      </c>
    </row>
    <row r="23" spans="1:17" ht="14.25" thickBot="1">
      <c r="A23" s="46"/>
      <c r="B23" s="46"/>
      <c r="C23" s="76"/>
      <c r="D23" s="76"/>
      <c r="E23" s="49"/>
      <c r="F23" s="49"/>
      <c r="G23" s="49"/>
      <c r="H23" s="49"/>
      <c r="I23" s="49"/>
      <c r="J23" s="254"/>
      <c r="K23" s="254"/>
      <c r="L23" s="247"/>
      <c r="M23" s="245"/>
      <c r="N23" s="246"/>
      <c r="O23" s="247"/>
      <c r="P23" s="249"/>
      <c r="Q23" s="246"/>
    </row>
    <row r="24" spans="1:19" ht="14.25" thickBot="1">
      <c r="A24" s="46"/>
      <c r="B24" s="46"/>
      <c r="C24" s="76"/>
      <c r="D24" s="76"/>
      <c r="E24" s="81" t="s">
        <v>97</v>
      </c>
      <c r="F24" s="82"/>
      <c r="G24" s="82"/>
      <c r="H24" s="82"/>
      <c r="I24" s="53"/>
      <c r="J24" s="61"/>
      <c r="K24" s="61"/>
      <c r="L24" s="53"/>
      <c r="M24" s="71"/>
      <c r="N24" s="53"/>
      <c r="O24" s="68"/>
      <c r="P24" s="71"/>
      <c r="Q24" s="46"/>
      <c r="R24" s="47"/>
      <c r="S24" s="47"/>
    </row>
    <row r="25" spans="1:19" ht="14.25" thickBot="1">
      <c r="A25" s="46"/>
      <c r="B25" s="46"/>
      <c r="C25" s="76"/>
      <c r="D25" s="66"/>
      <c r="E25" s="233"/>
      <c r="F25" s="234"/>
      <c r="G25" s="234"/>
      <c r="H25" s="234"/>
      <c r="I25" s="70" t="s">
        <v>96</v>
      </c>
      <c r="J25" s="53"/>
      <c r="K25" s="53"/>
      <c r="L25" s="53"/>
      <c r="M25" s="53"/>
      <c r="N25" s="53"/>
      <c r="O25" s="68"/>
      <c r="P25" s="53"/>
      <c r="Q25" s="53"/>
      <c r="R25" s="47"/>
      <c r="S25" s="47"/>
    </row>
    <row r="26" spans="1:19" ht="6.75" customHeight="1">
      <c r="A26" s="46"/>
      <c r="B26" s="53"/>
      <c r="C26" s="66"/>
      <c r="D26" s="66"/>
      <c r="E26" s="83"/>
      <c r="F26" s="71"/>
      <c r="G26" s="71"/>
      <c r="H26" s="71"/>
      <c r="I26" s="53"/>
      <c r="J26" s="53"/>
      <c r="K26" s="53"/>
      <c r="L26" s="53"/>
      <c r="M26" s="53"/>
      <c r="N26" s="53"/>
      <c r="O26" s="68"/>
      <c r="P26" s="53"/>
      <c r="Q26" s="53"/>
      <c r="R26" s="47"/>
      <c r="S26" s="47"/>
    </row>
    <row r="27" spans="1:19" ht="13.5" customHeight="1">
      <c r="A27" s="46"/>
      <c r="B27" s="49" t="s">
        <v>95</v>
      </c>
      <c r="C27" s="235" t="s">
        <v>94</v>
      </c>
      <c r="D27" s="73"/>
      <c r="E27" s="74" t="s">
        <v>93</v>
      </c>
      <c r="F27" s="49"/>
      <c r="G27" s="49"/>
      <c r="H27" s="49"/>
      <c r="I27" s="49"/>
      <c r="J27" s="49"/>
      <c r="K27" s="49"/>
      <c r="L27" s="49"/>
      <c r="M27" s="49"/>
      <c r="N27" s="49"/>
      <c r="O27" s="75"/>
      <c r="P27" s="49"/>
      <c r="Q27" s="49"/>
      <c r="R27" s="47"/>
      <c r="S27" s="47"/>
    </row>
    <row r="28" spans="1:19" ht="14.25" customHeight="1" thickBot="1">
      <c r="A28" s="46"/>
      <c r="B28" s="53"/>
      <c r="C28" s="236"/>
      <c r="D28" s="66"/>
      <c r="E28" s="237" t="s">
        <v>92</v>
      </c>
      <c r="F28" s="237"/>
      <c r="G28" s="237"/>
      <c r="H28" s="237"/>
      <c r="I28" s="53"/>
      <c r="J28" s="53"/>
      <c r="K28" s="53"/>
      <c r="L28" s="53"/>
      <c r="M28" s="53"/>
      <c r="N28" s="53"/>
      <c r="O28" s="68"/>
      <c r="P28" s="53"/>
      <c r="Q28" s="53"/>
      <c r="R28" s="47"/>
      <c r="S28" s="47"/>
    </row>
    <row r="29" spans="1:17" ht="14.25" thickBot="1">
      <c r="A29" s="46"/>
      <c r="B29" s="53"/>
      <c r="C29" s="236"/>
      <c r="D29" s="66"/>
      <c r="E29" s="250">
        <v>0</v>
      </c>
      <c r="F29" s="251"/>
      <c r="G29" s="251"/>
      <c r="H29" s="251"/>
      <c r="I29" s="70" t="s">
        <v>0</v>
      </c>
      <c r="J29" s="68" t="s">
        <v>91</v>
      </c>
      <c r="K29" s="68">
        <v>12</v>
      </c>
      <c r="L29" s="53"/>
      <c r="M29" s="53"/>
      <c r="N29" s="53"/>
      <c r="O29" s="68" t="s">
        <v>90</v>
      </c>
      <c r="P29" s="85">
        <f>IF(E29="","",E29*K29)</f>
        <v>0</v>
      </c>
      <c r="Q29" s="70" t="s">
        <v>0</v>
      </c>
    </row>
    <row r="30" spans="1:30" ht="14.25" thickBot="1">
      <c r="A30" s="46"/>
      <c r="B30" s="46"/>
      <c r="C30" s="46"/>
      <c r="D30" s="46"/>
      <c r="E30" s="71"/>
      <c r="F30" s="71"/>
      <c r="G30" s="71"/>
      <c r="H30" s="71"/>
      <c r="I30" s="46"/>
      <c r="J30" s="46"/>
      <c r="K30" s="46"/>
      <c r="L30" s="46"/>
      <c r="M30" s="46"/>
      <c r="N30" s="46"/>
      <c r="O30" s="61"/>
      <c r="P30" s="71"/>
      <c r="Q30" s="46"/>
      <c r="R30" s="47"/>
      <c r="AB30" s="2"/>
      <c r="AC30" s="2"/>
      <c r="AD30" s="2"/>
    </row>
    <row r="31" spans="1:30" ht="15" thickBot="1">
      <c r="A31" s="46"/>
      <c r="B31" s="46"/>
      <c r="C31" s="46"/>
      <c r="D31" s="46"/>
      <c r="E31" s="46"/>
      <c r="F31" s="46"/>
      <c r="G31" s="46"/>
      <c r="H31" s="46"/>
      <c r="I31" s="46"/>
      <c r="J31" s="46"/>
      <c r="K31" s="46"/>
      <c r="L31" s="46"/>
      <c r="M31" s="46"/>
      <c r="N31" s="46"/>
      <c r="O31" s="86" t="s">
        <v>41</v>
      </c>
      <c r="P31" s="87">
        <f>IF(AND(P11="",P15="",P22="",P29=""),"",MAX(P11,P15,P22,P29))</f>
        <v>0</v>
      </c>
      <c r="Q31" s="88" t="s">
        <v>0</v>
      </c>
      <c r="AB31" s="2"/>
      <c r="AC31" s="2"/>
      <c r="AD31" s="2"/>
    </row>
    <row r="32" spans="1:18" ht="13.5">
      <c r="A32" s="46"/>
      <c r="B32" s="46"/>
      <c r="C32" s="46"/>
      <c r="D32" s="46"/>
      <c r="E32" s="46"/>
      <c r="F32" s="46"/>
      <c r="G32" s="46"/>
      <c r="H32" s="46"/>
      <c r="I32" s="46"/>
      <c r="J32" s="46"/>
      <c r="K32" s="46"/>
      <c r="L32" s="46"/>
      <c r="M32" s="46"/>
      <c r="N32" s="46"/>
      <c r="O32" s="61"/>
      <c r="P32" s="71"/>
      <c r="Q32" s="46"/>
      <c r="R32" s="47"/>
    </row>
    <row r="33" spans="1:36" ht="13.5">
      <c r="A33" s="46"/>
      <c r="B33" s="46" t="s">
        <v>89</v>
      </c>
      <c r="C33" s="53"/>
      <c r="D33" s="53"/>
      <c r="E33" s="53"/>
      <c r="F33" s="53"/>
      <c r="G33" s="53"/>
      <c r="H33" s="53"/>
      <c r="I33" s="53"/>
      <c r="J33" s="53"/>
      <c r="K33" s="53"/>
      <c r="L33" s="53"/>
      <c r="M33" s="53"/>
      <c r="N33" s="53"/>
      <c r="O33" s="68"/>
      <c r="P33" s="53"/>
      <c r="Q33" s="53"/>
      <c r="R33" s="47"/>
      <c r="S33" s="6"/>
      <c r="T33" s="6"/>
      <c r="U33" s="6"/>
      <c r="V33" s="6"/>
      <c r="W33" s="6"/>
      <c r="X33" s="6"/>
      <c r="Y33" s="6"/>
      <c r="Z33" s="6"/>
      <c r="AA33" s="6"/>
      <c r="AB33" s="5"/>
      <c r="AC33" s="5"/>
      <c r="AD33" s="5"/>
      <c r="AE33" s="5"/>
      <c r="AF33" s="5"/>
      <c r="AG33" s="5"/>
      <c r="AH33" s="5"/>
      <c r="AI33" s="5"/>
      <c r="AJ33" s="5"/>
    </row>
    <row r="34" spans="1:36" ht="13.5">
      <c r="A34" s="46"/>
      <c r="B34" s="53"/>
      <c r="C34" s="89" t="s">
        <v>36</v>
      </c>
      <c r="D34" s="90"/>
      <c r="E34" s="90"/>
      <c r="F34" s="90"/>
      <c r="G34" s="90"/>
      <c r="H34" s="89" t="s">
        <v>83</v>
      </c>
      <c r="I34" s="90"/>
      <c r="J34" s="90"/>
      <c r="K34" s="90"/>
      <c r="L34" s="90"/>
      <c r="M34" s="90"/>
      <c r="N34" s="90"/>
      <c r="O34" s="90"/>
      <c r="P34" s="90"/>
      <c r="Q34" s="91"/>
      <c r="S34" s="6"/>
      <c r="T34" s="6" t="s">
        <v>83</v>
      </c>
      <c r="U34" s="9" t="s">
        <v>88</v>
      </c>
      <c r="V34" s="9" t="s">
        <v>87</v>
      </c>
      <c r="W34" s="9" t="s">
        <v>86</v>
      </c>
      <c r="X34" s="8" t="s">
        <v>85</v>
      </c>
      <c r="Y34" s="8" t="s">
        <v>84</v>
      </c>
      <c r="Z34" s="8" t="s">
        <v>83</v>
      </c>
      <c r="AA34" s="6"/>
      <c r="AB34" s="5"/>
      <c r="AC34" s="5"/>
      <c r="AD34" s="5"/>
      <c r="AE34" s="5"/>
      <c r="AF34" s="5"/>
      <c r="AG34" s="5"/>
      <c r="AH34" s="5"/>
      <c r="AI34" s="5"/>
      <c r="AJ34" s="5"/>
    </row>
    <row r="35" spans="2:36" ht="13.5">
      <c r="B35" s="53"/>
      <c r="C35" s="92"/>
      <c r="D35" s="49"/>
      <c r="E35" s="232" t="s">
        <v>82</v>
      </c>
      <c r="F35" s="232"/>
      <c r="G35" s="49"/>
      <c r="H35" s="93" t="s">
        <v>25</v>
      </c>
      <c r="I35" s="49"/>
      <c r="J35" s="49"/>
      <c r="K35" s="49"/>
      <c r="L35" s="49"/>
      <c r="M35" s="49"/>
      <c r="N35" s="49"/>
      <c r="O35" s="75"/>
      <c r="P35" s="49"/>
      <c r="Q35" s="94"/>
      <c r="R35" s="47"/>
      <c r="S35" s="6">
        <v>1</v>
      </c>
      <c r="T35" s="7">
        <f>IF($P$31="","",IF(P$31&lt;V35,Z35,"-"))</f>
        <v>0</v>
      </c>
      <c r="U35" s="7"/>
      <c r="V35" s="7">
        <v>651000</v>
      </c>
      <c r="W35" s="7"/>
      <c r="X35" s="6"/>
      <c r="Y35" s="6"/>
      <c r="Z35" s="6">
        <v>0</v>
      </c>
      <c r="AA35" s="6"/>
      <c r="AB35" s="5"/>
      <c r="AC35" s="5"/>
      <c r="AD35" s="5"/>
      <c r="AE35" s="5"/>
      <c r="AF35" s="5"/>
      <c r="AG35" s="5"/>
      <c r="AH35" s="5"/>
      <c r="AI35" s="5"/>
      <c r="AJ35" s="5"/>
    </row>
    <row r="36" spans="2:36" ht="13.5">
      <c r="B36" s="53"/>
      <c r="C36" s="92" t="s">
        <v>81</v>
      </c>
      <c r="D36" s="49"/>
      <c r="E36" s="232" t="s">
        <v>80</v>
      </c>
      <c r="F36" s="232"/>
      <c r="G36" s="49"/>
      <c r="H36" s="93" t="s">
        <v>79</v>
      </c>
      <c r="I36" s="49"/>
      <c r="J36" s="49"/>
      <c r="K36" s="49"/>
      <c r="L36" s="49"/>
      <c r="M36" s="49"/>
      <c r="N36" s="49"/>
      <c r="O36" s="75"/>
      <c r="P36" s="49"/>
      <c r="Q36" s="94"/>
      <c r="R36" s="47"/>
      <c r="S36" s="6">
        <v>2</v>
      </c>
      <c r="T36" s="7" t="str">
        <f>IF($P$31="","",IF(AND($P$31&gt;=U36,P$31&lt;V36),$P$31-Y36,"-"))</f>
        <v>-</v>
      </c>
      <c r="U36" s="7">
        <v>651000</v>
      </c>
      <c r="V36" s="7">
        <v>1619000</v>
      </c>
      <c r="W36" s="7"/>
      <c r="X36" s="6"/>
      <c r="Y36" s="7">
        <v>650000</v>
      </c>
      <c r="Z36" s="6"/>
      <c r="AA36" s="6"/>
      <c r="AB36" s="5"/>
      <c r="AC36" s="5"/>
      <c r="AD36" s="5"/>
      <c r="AE36" s="5"/>
      <c r="AF36" s="5"/>
      <c r="AG36" s="5"/>
      <c r="AH36" s="5"/>
      <c r="AI36" s="5"/>
      <c r="AJ36" s="5"/>
    </row>
    <row r="37" spans="2:36" ht="13.5">
      <c r="B37" s="53"/>
      <c r="C37" s="92" t="s">
        <v>78</v>
      </c>
      <c r="D37" s="49"/>
      <c r="E37" s="232" t="s">
        <v>77</v>
      </c>
      <c r="F37" s="232"/>
      <c r="G37" s="49"/>
      <c r="H37" s="93" t="s">
        <v>76</v>
      </c>
      <c r="I37" s="49"/>
      <c r="J37" s="49"/>
      <c r="K37" s="49"/>
      <c r="L37" s="49"/>
      <c r="M37" s="49"/>
      <c r="N37" s="49"/>
      <c r="O37" s="75"/>
      <c r="P37" s="49"/>
      <c r="Q37" s="94"/>
      <c r="R37" s="47"/>
      <c r="S37" s="6">
        <v>3</v>
      </c>
      <c r="T37" s="7" t="str">
        <f>IF($P$31="","",IF(AND($P$31&gt;=U37,P$31&lt;V37),Z37,"-"))</f>
        <v>-</v>
      </c>
      <c r="U37" s="7">
        <v>1619000</v>
      </c>
      <c r="V37" s="7">
        <v>1620000</v>
      </c>
      <c r="W37" s="6"/>
      <c r="X37" s="6"/>
      <c r="Y37" s="6"/>
      <c r="Z37" s="7">
        <v>969000</v>
      </c>
      <c r="AA37" s="6"/>
      <c r="AB37" s="5"/>
      <c r="AC37" s="5"/>
      <c r="AD37" s="5"/>
      <c r="AE37" s="5"/>
      <c r="AF37" s="5"/>
      <c r="AG37" s="5"/>
      <c r="AH37" s="5"/>
      <c r="AI37" s="5"/>
      <c r="AJ37" s="5"/>
    </row>
    <row r="38" spans="2:36" ht="13.5">
      <c r="B38" s="53"/>
      <c r="C38" s="92" t="s">
        <v>75</v>
      </c>
      <c r="D38" s="49"/>
      <c r="E38" s="232" t="s">
        <v>74</v>
      </c>
      <c r="F38" s="232"/>
      <c r="G38" s="49"/>
      <c r="H38" s="93" t="s">
        <v>73</v>
      </c>
      <c r="I38" s="49"/>
      <c r="J38" s="49"/>
      <c r="K38" s="49"/>
      <c r="L38" s="49"/>
      <c r="M38" s="49"/>
      <c r="N38" s="49"/>
      <c r="O38" s="75"/>
      <c r="P38" s="49"/>
      <c r="Q38" s="94"/>
      <c r="R38" s="47"/>
      <c r="S38" s="6">
        <v>4</v>
      </c>
      <c r="T38" s="7" t="str">
        <f>IF($P$31="","",IF(AND($P$31&gt;=U38,P$31&lt;V38),Z38,"-"))</f>
        <v>-</v>
      </c>
      <c r="U38" s="7">
        <v>1620000</v>
      </c>
      <c r="V38" s="7">
        <v>1622000</v>
      </c>
      <c r="W38" s="6"/>
      <c r="X38" s="6"/>
      <c r="Y38" s="6"/>
      <c r="Z38" s="7">
        <v>970000</v>
      </c>
      <c r="AA38" s="6"/>
      <c r="AB38" s="5"/>
      <c r="AC38" s="5"/>
      <c r="AD38" s="5"/>
      <c r="AE38" s="5"/>
      <c r="AF38" s="5"/>
      <c r="AG38" s="5"/>
      <c r="AH38" s="5"/>
      <c r="AI38" s="5"/>
      <c r="AJ38" s="5"/>
    </row>
    <row r="39" spans="2:36" ht="13.5">
      <c r="B39" s="53"/>
      <c r="C39" s="92" t="s">
        <v>72</v>
      </c>
      <c r="D39" s="49"/>
      <c r="E39" s="232" t="s">
        <v>71</v>
      </c>
      <c r="F39" s="232"/>
      <c r="G39" s="49"/>
      <c r="H39" s="93" t="s">
        <v>70</v>
      </c>
      <c r="I39" s="49"/>
      <c r="J39" s="49"/>
      <c r="K39" s="49"/>
      <c r="L39" s="49"/>
      <c r="M39" s="49"/>
      <c r="N39" s="49"/>
      <c r="O39" s="75"/>
      <c r="P39" s="49"/>
      <c r="Q39" s="94"/>
      <c r="R39" s="47"/>
      <c r="S39" s="6">
        <v>5</v>
      </c>
      <c r="T39" s="7" t="str">
        <f>IF($P$31="","",IF(AND($P$31&gt;=U39,P$31&lt;V39),Z39,"-"))</f>
        <v>-</v>
      </c>
      <c r="U39" s="7">
        <v>1622000</v>
      </c>
      <c r="V39" s="7">
        <v>1624000</v>
      </c>
      <c r="W39" s="6"/>
      <c r="X39" s="6"/>
      <c r="Y39" s="6"/>
      <c r="Z39" s="7">
        <v>972000</v>
      </c>
      <c r="AA39" s="6"/>
      <c r="AB39" s="5"/>
      <c r="AC39" s="5"/>
      <c r="AD39" s="5"/>
      <c r="AE39" s="5"/>
      <c r="AF39" s="5"/>
      <c r="AG39" s="5"/>
      <c r="AH39" s="5"/>
      <c r="AI39" s="5"/>
      <c r="AJ39" s="5"/>
    </row>
    <row r="40" spans="2:36" ht="13.5">
      <c r="B40" s="53"/>
      <c r="C40" s="92" t="s">
        <v>69</v>
      </c>
      <c r="D40" s="49"/>
      <c r="E40" s="232" t="s">
        <v>68</v>
      </c>
      <c r="F40" s="232"/>
      <c r="G40" s="49"/>
      <c r="H40" s="93" t="s">
        <v>67</v>
      </c>
      <c r="I40" s="49"/>
      <c r="J40" s="49"/>
      <c r="K40" s="49"/>
      <c r="L40" s="49"/>
      <c r="M40" s="49"/>
      <c r="N40" s="49"/>
      <c r="O40" s="75"/>
      <c r="P40" s="49"/>
      <c r="Q40" s="94"/>
      <c r="R40" s="47"/>
      <c r="S40" s="6">
        <v>6</v>
      </c>
      <c r="T40" s="7" t="str">
        <f>IF($P$31="","",IF(AND($P$31&gt;=U40,$P$31&lt;V40),Z40,"-"))</f>
        <v>-</v>
      </c>
      <c r="U40" s="7">
        <v>1624000</v>
      </c>
      <c r="V40" s="7">
        <v>1628000</v>
      </c>
      <c r="W40" s="6"/>
      <c r="X40" s="6"/>
      <c r="Y40" s="6"/>
      <c r="Z40" s="7">
        <v>974000</v>
      </c>
      <c r="AA40" s="6"/>
      <c r="AB40" s="5"/>
      <c r="AC40" s="5"/>
      <c r="AD40" s="5"/>
      <c r="AE40" s="5"/>
      <c r="AF40" s="5"/>
      <c r="AG40" s="5"/>
      <c r="AH40" s="5"/>
      <c r="AI40" s="5"/>
      <c r="AJ40" s="5"/>
    </row>
    <row r="41" spans="2:36" ht="13.5">
      <c r="B41" s="53"/>
      <c r="C41" s="92" t="s">
        <v>66</v>
      </c>
      <c r="D41" s="49"/>
      <c r="E41" s="232" t="s">
        <v>65</v>
      </c>
      <c r="F41" s="232"/>
      <c r="G41" s="49"/>
      <c r="H41" s="230" t="s">
        <v>64</v>
      </c>
      <c r="I41" s="231"/>
      <c r="J41" s="231"/>
      <c r="K41" s="231"/>
      <c r="L41" s="231"/>
      <c r="M41" s="50" t="s">
        <v>63</v>
      </c>
      <c r="N41" s="49"/>
      <c r="O41" s="75"/>
      <c r="P41" s="50"/>
      <c r="Q41" s="94"/>
      <c r="R41" s="47"/>
      <c r="S41" s="6">
        <v>7</v>
      </c>
      <c r="T41" s="7" t="str">
        <f>IF($P$31="","",IF(AND($P$31&gt;=U41,P$31&lt;V41),W41*X41,"-"))</f>
        <v>-</v>
      </c>
      <c r="U41" s="7">
        <v>1628000</v>
      </c>
      <c r="V41" s="7">
        <v>1804000</v>
      </c>
      <c r="W41" s="7">
        <f>ROUNDDOWN($P$31/4000,0)*4000</f>
        <v>0</v>
      </c>
      <c r="X41" s="6">
        <v>0.6</v>
      </c>
      <c r="Y41" s="6"/>
      <c r="Z41" s="6"/>
      <c r="AA41" s="6"/>
      <c r="AB41" s="5"/>
      <c r="AC41" s="5"/>
      <c r="AD41" s="5"/>
      <c r="AE41" s="5"/>
      <c r="AF41" s="5"/>
      <c r="AG41" s="5"/>
      <c r="AH41" s="5"/>
      <c r="AI41" s="5"/>
      <c r="AJ41" s="5"/>
    </row>
    <row r="42" spans="2:36" ht="13.5">
      <c r="B42" s="53"/>
      <c r="C42" s="92" t="s">
        <v>62</v>
      </c>
      <c r="D42" s="49"/>
      <c r="E42" s="232" t="s">
        <v>61</v>
      </c>
      <c r="F42" s="232"/>
      <c r="G42" s="49"/>
      <c r="H42" s="230"/>
      <c r="I42" s="231"/>
      <c r="J42" s="231"/>
      <c r="K42" s="231"/>
      <c r="L42" s="231"/>
      <c r="M42" s="50" t="s">
        <v>60</v>
      </c>
      <c r="N42" s="49"/>
      <c r="O42" s="75"/>
      <c r="P42" s="50"/>
      <c r="Q42" s="94"/>
      <c r="R42" s="47"/>
      <c r="S42" s="6">
        <v>8</v>
      </c>
      <c r="T42" s="7" t="str">
        <f>IF($P$31="","",IF(AND($P$31&gt;=U42,P$31&lt;V42),W42*X42-Y42,"-"))</f>
        <v>-</v>
      </c>
      <c r="U42" s="7">
        <v>1804000</v>
      </c>
      <c r="V42" s="7">
        <v>3604000</v>
      </c>
      <c r="W42" s="7">
        <f>ROUNDDOWN($P$31/4000,0)*4000</f>
        <v>0</v>
      </c>
      <c r="X42" s="6">
        <v>0.7</v>
      </c>
      <c r="Y42" s="7">
        <v>180000</v>
      </c>
      <c r="Z42" s="6"/>
      <c r="AA42" s="6"/>
      <c r="AB42" s="5"/>
      <c r="AC42" s="5"/>
      <c r="AD42" s="5"/>
      <c r="AE42" s="5"/>
      <c r="AF42" s="5"/>
      <c r="AG42" s="5"/>
      <c r="AH42" s="5"/>
      <c r="AI42" s="5"/>
      <c r="AJ42" s="5"/>
    </row>
    <row r="43" spans="2:36" ht="13.5">
      <c r="B43" s="53"/>
      <c r="C43" s="92" t="s">
        <v>59</v>
      </c>
      <c r="D43" s="49"/>
      <c r="E43" s="232" t="s">
        <v>58</v>
      </c>
      <c r="F43" s="232"/>
      <c r="G43" s="49"/>
      <c r="H43" s="230"/>
      <c r="I43" s="231"/>
      <c r="J43" s="231"/>
      <c r="K43" s="231"/>
      <c r="L43" s="231"/>
      <c r="M43" s="50" t="s">
        <v>57</v>
      </c>
      <c r="N43" s="49"/>
      <c r="O43" s="75"/>
      <c r="P43" s="49"/>
      <c r="Q43" s="94"/>
      <c r="R43" s="47"/>
      <c r="S43" s="6">
        <v>9</v>
      </c>
      <c r="T43" s="7" t="str">
        <f>IF($P$31="","",IF(AND($P$31&gt;=U43,P$31&lt;V43),W43*X43-Y43,"-"))</f>
        <v>-</v>
      </c>
      <c r="U43" s="7">
        <v>3604000</v>
      </c>
      <c r="V43" s="7">
        <v>6600000</v>
      </c>
      <c r="W43" s="7">
        <f>ROUNDDOWN($P$31/4000,0)*4000</f>
        <v>0</v>
      </c>
      <c r="X43" s="6">
        <v>0.8</v>
      </c>
      <c r="Y43" s="7">
        <v>540000</v>
      </c>
      <c r="Z43" s="6"/>
      <c r="AA43" s="6"/>
      <c r="AB43" s="5"/>
      <c r="AC43" s="5"/>
      <c r="AD43" s="5"/>
      <c r="AE43" s="5"/>
      <c r="AF43" s="5"/>
      <c r="AG43" s="5"/>
      <c r="AH43" s="5"/>
      <c r="AI43" s="5"/>
      <c r="AJ43" s="5"/>
    </row>
    <row r="44" spans="2:36" ht="13.5">
      <c r="B44" s="53"/>
      <c r="C44" s="92" t="s">
        <v>56</v>
      </c>
      <c r="D44" s="49"/>
      <c r="E44" s="232" t="s">
        <v>55</v>
      </c>
      <c r="F44" s="232"/>
      <c r="G44" s="49"/>
      <c r="H44" s="93" t="s">
        <v>54</v>
      </c>
      <c r="I44" s="49"/>
      <c r="J44" s="49"/>
      <c r="K44" s="49"/>
      <c r="L44" s="49"/>
      <c r="M44" s="49"/>
      <c r="N44" s="49"/>
      <c r="O44" s="75"/>
      <c r="P44" s="49"/>
      <c r="Q44" s="94"/>
      <c r="R44" s="47"/>
      <c r="S44" s="6">
        <v>10</v>
      </c>
      <c r="T44" s="7" t="str">
        <f>IF($P$31="","",IF(AND(P31&gt;=U44,P$31&lt;V44),P$31*X44-Y44,"-"))</f>
        <v>-</v>
      </c>
      <c r="U44" s="7">
        <v>6600000</v>
      </c>
      <c r="V44" s="7">
        <v>10000000</v>
      </c>
      <c r="W44" s="7"/>
      <c r="X44" s="6">
        <v>0.9</v>
      </c>
      <c r="Y44" s="7">
        <v>1200000</v>
      </c>
      <c r="Z44" s="6"/>
      <c r="AA44" s="6"/>
      <c r="AB44" s="5"/>
      <c r="AC44" s="5"/>
      <c r="AD44" s="5"/>
      <c r="AE44" s="5"/>
      <c r="AF44" s="5"/>
      <c r="AG44" s="5"/>
      <c r="AH44" s="5"/>
      <c r="AI44" s="5"/>
      <c r="AJ44" s="5"/>
    </row>
    <row r="45" spans="2:36" ht="13.5">
      <c r="B45" s="53"/>
      <c r="C45" s="92" t="s">
        <v>53</v>
      </c>
      <c r="D45" s="49"/>
      <c r="E45" s="49"/>
      <c r="F45" s="49"/>
      <c r="G45" s="49"/>
      <c r="H45" s="93" t="s">
        <v>52</v>
      </c>
      <c r="I45" s="49"/>
      <c r="J45" s="49"/>
      <c r="K45" s="49"/>
      <c r="L45" s="49"/>
      <c r="M45" s="49"/>
      <c r="N45" s="49"/>
      <c r="O45" s="75"/>
      <c r="P45" s="49"/>
      <c r="Q45" s="94"/>
      <c r="R45" s="47"/>
      <c r="S45" s="6">
        <v>11</v>
      </c>
      <c r="T45" s="7" t="str">
        <f>IF($P$31="","",IF(P$31&gt;=U45,P$31*X45-Y45,"-"))</f>
        <v>-</v>
      </c>
      <c r="U45" s="7">
        <v>10000000</v>
      </c>
      <c r="V45" s="7"/>
      <c r="W45" s="7"/>
      <c r="X45" s="6">
        <v>0.95</v>
      </c>
      <c r="Y45" s="7">
        <v>1700000</v>
      </c>
      <c r="Z45" s="6"/>
      <c r="AA45" s="6"/>
      <c r="AB45" s="5"/>
      <c r="AC45" s="5"/>
      <c r="AD45" s="5"/>
      <c r="AE45" s="5"/>
      <c r="AF45" s="5"/>
      <c r="AG45" s="5"/>
      <c r="AH45" s="5"/>
      <c r="AI45" s="5"/>
      <c r="AJ45" s="5"/>
    </row>
    <row r="46" spans="2:36" ht="14.25" thickBot="1">
      <c r="B46" s="46"/>
      <c r="C46" s="49"/>
      <c r="D46" s="49"/>
      <c r="E46" s="49"/>
      <c r="F46" s="49"/>
      <c r="G46" s="49"/>
      <c r="H46" s="49"/>
      <c r="I46" s="49"/>
      <c r="J46" s="49"/>
      <c r="K46" s="49"/>
      <c r="L46" s="49"/>
      <c r="M46" s="49"/>
      <c r="N46" s="49"/>
      <c r="O46" s="75"/>
      <c r="P46" s="49"/>
      <c r="Q46" s="49"/>
      <c r="R46" s="47"/>
      <c r="S46" s="6"/>
      <c r="T46" s="6"/>
      <c r="U46" s="6"/>
      <c r="V46" s="6"/>
      <c r="W46" s="6"/>
      <c r="X46" s="6"/>
      <c r="Y46" s="6"/>
      <c r="Z46" s="6"/>
      <c r="AA46" s="6"/>
      <c r="AB46" s="5"/>
      <c r="AC46" s="5"/>
      <c r="AD46" s="5"/>
      <c r="AE46" s="5"/>
      <c r="AF46" s="5"/>
      <c r="AG46" s="5"/>
      <c r="AH46" s="5"/>
      <c r="AI46" s="5"/>
      <c r="AJ46" s="5"/>
    </row>
    <row r="47" spans="2:36" ht="15" thickBot="1">
      <c r="B47" s="46"/>
      <c r="C47" s="46"/>
      <c r="D47" s="46"/>
      <c r="E47" s="46"/>
      <c r="F47" s="46"/>
      <c r="G47" s="46"/>
      <c r="H47" s="46"/>
      <c r="I47" s="46"/>
      <c r="J47" s="46"/>
      <c r="K47" s="46"/>
      <c r="L47" s="46"/>
      <c r="M47" s="46"/>
      <c r="N47" s="46"/>
      <c r="O47" s="86" t="s">
        <v>51</v>
      </c>
      <c r="P47" s="87">
        <f>MIN(T35:T45)</f>
        <v>0</v>
      </c>
      <c r="Q47" s="88" t="s">
        <v>0</v>
      </c>
      <c r="S47" s="6"/>
      <c r="T47" s="6"/>
      <c r="U47" s="6"/>
      <c r="V47" s="6"/>
      <c r="W47" s="6"/>
      <c r="X47" s="6"/>
      <c r="Y47" s="6"/>
      <c r="Z47" s="6"/>
      <c r="AA47" s="6"/>
      <c r="AB47" s="5"/>
      <c r="AC47" s="5"/>
      <c r="AD47" s="5"/>
      <c r="AE47" s="5"/>
      <c r="AF47" s="5"/>
      <c r="AG47" s="5"/>
      <c r="AH47" s="5"/>
      <c r="AI47" s="5"/>
      <c r="AJ47" s="5"/>
    </row>
    <row r="48" spans="2:36" ht="8.25" customHeight="1">
      <c r="B48" s="46"/>
      <c r="C48" s="46"/>
      <c r="D48" s="46"/>
      <c r="E48" s="46"/>
      <c r="F48" s="46"/>
      <c r="G48" s="46"/>
      <c r="H48" s="46"/>
      <c r="I48" s="46"/>
      <c r="J48" s="46"/>
      <c r="K48" s="46"/>
      <c r="L48" s="46"/>
      <c r="M48" s="46"/>
      <c r="N48" s="46"/>
      <c r="O48" s="61"/>
      <c r="P48" s="71"/>
      <c r="Q48" s="95"/>
      <c r="R48" s="47"/>
      <c r="S48" s="6"/>
      <c r="T48" s="6"/>
      <c r="U48" s="6"/>
      <c r="V48" s="6"/>
      <c r="W48" s="6"/>
      <c r="X48" s="6"/>
      <c r="Y48" s="6"/>
      <c r="Z48" s="6"/>
      <c r="AA48" s="6"/>
      <c r="AB48" s="5"/>
      <c r="AC48" s="5"/>
      <c r="AD48" s="5"/>
      <c r="AE48" s="5"/>
      <c r="AF48" s="5"/>
      <c r="AG48" s="5"/>
      <c r="AH48" s="5"/>
      <c r="AI48" s="5"/>
      <c r="AJ48" s="5"/>
    </row>
    <row r="49" spans="2:36" ht="14.25">
      <c r="B49" s="60" t="s">
        <v>50</v>
      </c>
      <c r="S49" s="6"/>
      <c r="T49" s="6"/>
      <c r="U49" s="6"/>
      <c r="V49" s="6"/>
      <c r="W49" s="6"/>
      <c r="X49" s="6"/>
      <c r="Y49" s="6"/>
      <c r="Z49" s="6"/>
      <c r="AA49" s="6"/>
      <c r="AB49" s="5"/>
      <c r="AC49" s="5"/>
      <c r="AD49" s="5"/>
      <c r="AE49" s="5"/>
      <c r="AF49" s="5"/>
      <c r="AG49" s="5"/>
      <c r="AH49" s="5"/>
      <c r="AI49" s="5"/>
      <c r="AJ49" s="5"/>
    </row>
    <row r="50" spans="2:11" ht="13.5">
      <c r="B50" s="97" t="s">
        <v>49</v>
      </c>
      <c r="C50" s="53"/>
      <c r="D50" s="53"/>
      <c r="E50" s="53"/>
      <c r="F50" s="46"/>
      <c r="G50" s="46"/>
      <c r="H50" s="46"/>
      <c r="I50" s="46"/>
      <c r="J50" s="46"/>
      <c r="K50" s="46"/>
    </row>
    <row r="51" spans="2:17" ht="14.25" thickBot="1">
      <c r="B51" s="62" t="s">
        <v>48</v>
      </c>
      <c r="C51" s="98"/>
      <c r="D51" s="4"/>
      <c r="E51" s="238" t="s">
        <v>12</v>
      </c>
      <c r="F51" s="238"/>
      <c r="G51" s="238"/>
      <c r="H51" s="238"/>
      <c r="I51" s="238"/>
      <c r="J51" s="238"/>
      <c r="K51" s="238"/>
      <c r="L51" s="238"/>
      <c r="M51" s="238"/>
      <c r="N51" s="238"/>
      <c r="O51" s="46"/>
      <c r="P51" s="65" t="s">
        <v>11</v>
      </c>
      <c r="Q51" s="46"/>
    </row>
    <row r="52" spans="2:17" ht="14.25" thickBot="1">
      <c r="B52" s="46" t="s">
        <v>10</v>
      </c>
      <c r="C52" s="240" t="s">
        <v>47</v>
      </c>
      <c r="D52" s="76"/>
      <c r="E52" s="77" t="s">
        <v>46</v>
      </c>
      <c r="F52" s="46"/>
      <c r="G52" s="46"/>
      <c r="H52" s="46"/>
      <c r="O52" s="53"/>
      <c r="P52" s="84">
        <v>0</v>
      </c>
      <c r="Q52" s="70" t="s">
        <v>0</v>
      </c>
    </row>
    <row r="53" spans="2:17" ht="13.5">
      <c r="B53" s="46"/>
      <c r="C53" s="240"/>
      <c r="D53" s="76"/>
      <c r="E53" s="77" t="s">
        <v>43</v>
      </c>
      <c r="F53" s="46"/>
      <c r="G53" s="46"/>
      <c r="H53" s="46"/>
      <c r="O53" s="46"/>
      <c r="P53" s="71"/>
      <c r="Q53" s="46"/>
    </row>
    <row r="54" spans="2:17" ht="13.5">
      <c r="B54" s="46"/>
      <c r="C54" s="240"/>
      <c r="D54" s="76"/>
      <c r="E54" s="77" t="s">
        <v>42</v>
      </c>
      <c r="F54" s="46"/>
      <c r="G54" s="46"/>
      <c r="H54" s="46"/>
      <c r="O54" s="46"/>
      <c r="P54" s="46"/>
      <c r="Q54" s="46"/>
    </row>
    <row r="55" spans="2:17" ht="14.25" thickBot="1">
      <c r="B55" s="46"/>
      <c r="C55" s="240"/>
      <c r="D55" s="76"/>
      <c r="E55" s="77"/>
      <c r="F55" s="46"/>
      <c r="G55" s="46"/>
      <c r="H55" s="46"/>
      <c r="O55" s="46"/>
      <c r="P55" s="53"/>
      <c r="Q55" s="46"/>
    </row>
    <row r="56" spans="2:20" ht="14.25" thickBot="1">
      <c r="B56" s="46" t="s">
        <v>7</v>
      </c>
      <c r="C56" s="240" t="s">
        <v>45</v>
      </c>
      <c r="D56" s="76"/>
      <c r="E56" s="77" t="s">
        <v>44</v>
      </c>
      <c r="F56" s="46"/>
      <c r="G56" s="46"/>
      <c r="H56" s="46"/>
      <c r="O56" s="53"/>
      <c r="P56" s="84">
        <v>0</v>
      </c>
      <c r="Q56" s="70" t="s">
        <v>0</v>
      </c>
      <c r="T56" s="2">
        <f>IF(P52="",IF(P56="","",P56),IF(P56="",P52,MAX(P52,P56)))</f>
        <v>0</v>
      </c>
    </row>
    <row r="57" spans="2:17" ht="13.5">
      <c r="B57" s="46"/>
      <c r="C57" s="240"/>
      <c r="D57" s="76"/>
      <c r="E57" s="77" t="s">
        <v>43</v>
      </c>
      <c r="F57" s="46"/>
      <c r="G57" s="46"/>
      <c r="H57" s="46"/>
      <c r="O57" s="46"/>
      <c r="P57" s="71"/>
      <c r="Q57" s="46"/>
    </row>
    <row r="58" spans="2:17" ht="13.5">
      <c r="B58" s="46"/>
      <c r="C58" s="240"/>
      <c r="D58" s="76"/>
      <c r="E58" s="77" t="s">
        <v>42</v>
      </c>
      <c r="F58" s="46"/>
      <c r="G58" s="46"/>
      <c r="H58" s="46"/>
      <c r="O58" s="46"/>
      <c r="P58" s="46"/>
      <c r="Q58" s="46"/>
    </row>
    <row r="59" spans="2:17" ht="7.5" customHeight="1" thickBot="1">
      <c r="B59" s="46"/>
      <c r="C59" s="46"/>
      <c r="D59" s="46"/>
      <c r="E59" s="46"/>
      <c r="F59" s="46"/>
      <c r="G59" s="46"/>
      <c r="H59" s="46"/>
      <c r="O59" s="46"/>
      <c r="P59" s="53"/>
      <c r="Q59" s="46"/>
    </row>
    <row r="60" spans="2:17" ht="15" thickBot="1">
      <c r="B60" s="46"/>
      <c r="C60" s="46"/>
      <c r="D60" s="46"/>
      <c r="E60" s="46"/>
      <c r="F60" s="46"/>
      <c r="G60" s="46"/>
      <c r="H60" s="46"/>
      <c r="O60" s="86" t="s">
        <v>41</v>
      </c>
      <c r="P60" s="87">
        <f>IF(AND(P52="",P56=""),"",MAX(P52,P56))</f>
        <v>0</v>
      </c>
      <c r="Q60" s="88" t="s">
        <v>0</v>
      </c>
    </row>
    <row r="61" spans="2:17" ht="6" customHeight="1" thickBot="1">
      <c r="B61" s="46"/>
      <c r="C61" s="46"/>
      <c r="D61" s="46"/>
      <c r="E61" s="46"/>
      <c r="F61" s="46"/>
      <c r="G61" s="46"/>
      <c r="H61" s="46"/>
      <c r="O61" s="46"/>
      <c r="P61" s="71"/>
      <c r="Q61" s="46"/>
    </row>
    <row r="62" spans="2:17" ht="15" thickBot="1">
      <c r="B62" s="46"/>
      <c r="C62" s="46"/>
      <c r="D62" s="46"/>
      <c r="E62" s="46"/>
      <c r="F62" s="46"/>
      <c r="G62" s="46"/>
      <c r="H62" s="46"/>
      <c r="O62" s="86" t="s">
        <v>40</v>
      </c>
      <c r="P62" s="223">
        <f>IF(59&gt;=N1,"",N1)</f>
      </c>
      <c r="Q62" s="88" t="s">
        <v>39</v>
      </c>
    </row>
    <row r="63" spans="2:16" ht="6" customHeight="1">
      <c r="B63" s="46"/>
      <c r="C63" s="46"/>
      <c r="D63" s="46"/>
      <c r="E63" s="46"/>
      <c r="F63" s="46"/>
      <c r="G63" s="46"/>
      <c r="H63" s="46"/>
      <c r="I63" s="99"/>
      <c r="J63" s="100"/>
      <c r="K63" s="101"/>
      <c r="P63" s="102"/>
    </row>
    <row r="64" spans="2:11" ht="13.5">
      <c r="B64" s="46" t="s">
        <v>38</v>
      </c>
      <c r="C64" s="46"/>
      <c r="D64" s="46"/>
      <c r="E64" s="46"/>
      <c r="F64" s="46"/>
      <c r="G64" s="46"/>
      <c r="H64" s="46"/>
      <c r="I64" s="46"/>
      <c r="J64" s="46"/>
      <c r="K64" s="46"/>
    </row>
    <row r="65" spans="2:17" ht="5.25" customHeight="1">
      <c r="B65" s="46"/>
      <c r="C65" s="53"/>
      <c r="D65" s="53"/>
      <c r="E65" s="53"/>
      <c r="F65" s="81"/>
      <c r="G65" s="53"/>
      <c r="H65" s="53"/>
      <c r="I65" s="53"/>
      <c r="J65" s="53"/>
      <c r="K65" s="53"/>
      <c r="L65" s="103"/>
      <c r="M65" s="103"/>
      <c r="N65" s="103"/>
      <c r="O65" s="104"/>
      <c r="P65" s="103"/>
      <c r="Q65" s="103"/>
    </row>
    <row r="66" spans="2:25" ht="13.5">
      <c r="B66" s="103"/>
      <c r="C66" s="105" t="s">
        <v>37</v>
      </c>
      <c r="D66" s="241" t="s">
        <v>36</v>
      </c>
      <c r="E66" s="241"/>
      <c r="F66" s="241"/>
      <c r="G66" s="241"/>
      <c r="H66" s="241"/>
      <c r="I66" s="241"/>
      <c r="J66" s="242" t="s">
        <v>35</v>
      </c>
      <c r="K66" s="242"/>
      <c r="L66" s="242"/>
      <c r="M66" s="242"/>
      <c r="N66" s="242"/>
      <c r="O66" s="242"/>
      <c r="P66" s="242"/>
      <c r="Q66" s="243"/>
      <c r="T66" s="2" t="s">
        <v>251</v>
      </c>
      <c r="U66" s="2" t="s">
        <v>88</v>
      </c>
      <c r="V66" s="2" t="s">
        <v>87</v>
      </c>
      <c r="W66" s="2" t="s">
        <v>252</v>
      </c>
      <c r="X66" s="2" t="s">
        <v>253</v>
      </c>
      <c r="Y66" s="2" t="s">
        <v>254</v>
      </c>
    </row>
    <row r="67" spans="2:22" ht="13.5">
      <c r="B67" s="53"/>
      <c r="C67" s="106" t="s">
        <v>34</v>
      </c>
      <c r="D67" s="106"/>
      <c r="E67" s="49"/>
      <c r="F67" s="51"/>
      <c r="G67" s="49" t="s">
        <v>255</v>
      </c>
      <c r="H67" s="107"/>
      <c r="I67" s="49"/>
      <c r="J67" s="108" t="s">
        <v>256</v>
      </c>
      <c r="K67" s="109"/>
      <c r="L67" s="109"/>
      <c r="M67" s="109"/>
      <c r="N67" s="109"/>
      <c r="O67" s="110"/>
      <c r="P67" s="109"/>
      <c r="Q67" s="111"/>
      <c r="S67" s="2">
        <v>1</v>
      </c>
      <c r="T67" s="2">
        <f>IF($T$56="","",IF(T$56&lt;=V67,Z67,"-"))</f>
        <v>0</v>
      </c>
      <c r="V67" s="2">
        <v>1200000</v>
      </c>
    </row>
    <row r="68" spans="2:25" ht="13.5">
      <c r="B68" s="53"/>
      <c r="C68" s="112"/>
      <c r="D68" s="106"/>
      <c r="E68" s="51" t="s">
        <v>33</v>
      </c>
      <c r="F68" s="51"/>
      <c r="G68" s="49" t="s">
        <v>257</v>
      </c>
      <c r="H68" s="107"/>
      <c r="I68" s="49"/>
      <c r="J68" s="108" t="s">
        <v>32</v>
      </c>
      <c r="K68" s="109"/>
      <c r="L68" s="109"/>
      <c r="M68" s="109"/>
      <c r="N68" s="109"/>
      <c r="O68" s="110"/>
      <c r="P68" s="109"/>
      <c r="Q68" s="111"/>
      <c r="S68" s="2">
        <v>2</v>
      </c>
      <c r="T68" s="2" t="str">
        <f>IF($T$56="","",IF(AND($T$56&gt;=U68,T$56&lt;V68),$T$56-Y68,"-"))</f>
        <v>-</v>
      </c>
      <c r="U68" s="2">
        <v>1200001</v>
      </c>
      <c r="V68" s="2">
        <v>3300000</v>
      </c>
      <c r="Y68" s="2">
        <v>1200000</v>
      </c>
    </row>
    <row r="69" spans="2:25" ht="13.5">
      <c r="B69" s="53"/>
      <c r="C69" s="112"/>
      <c r="D69" s="106"/>
      <c r="E69" s="51" t="s">
        <v>31</v>
      </c>
      <c r="F69" s="51"/>
      <c r="G69" s="49" t="s">
        <v>259</v>
      </c>
      <c r="H69" s="107"/>
      <c r="I69" s="49"/>
      <c r="J69" s="108" t="s">
        <v>30</v>
      </c>
      <c r="K69" s="109"/>
      <c r="L69" s="109"/>
      <c r="M69" s="109"/>
      <c r="N69" s="109"/>
      <c r="O69" s="110"/>
      <c r="P69" s="109"/>
      <c r="Q69" s="111"/>
      <c r="S69" s="2">
        <v>3</v>
      </c>
      <c r="T69" s="2" t="str">
        <f>IF($T$56="","",IF(AND($T$56&gt;=U69,T$56&lt;V69),$T$56*X69-Y69,"-"))</f>
        <v>-</v>
      </c>
      <c r="U69" s="2">
        <v>3300000</v>
      </c>
      <c r="V69" s="2">
        <v>4100000</v>
      </c>
      <c r="X69" s="2">
        <v>0.75</v>
      </c>
      <c r="Y69" s="2">
        <v>375000</v>
      </c>
    </row>
    <row r="70" spans="2:25" ht="13.5">
      <c r="B70" s="53"/>
      <c r="C70" s="112"/>
      <c r="D70" s="106"/>
      <c r="E70" s="51" t="s">
        <v>20</v>
      </c>
      <c r="F70" s="51"/>
      <c r="G70" s="49" t="s">
        <v>261</v>
      </c>
      <c r="H70" s="107"/>
      <c r="I70" s="49"/>
      <c r="J70" s="108" t="s">
        <v>29</v>
      </c>
      <c r="K70" s="109"/>
      <c r="L70" s="109"/>
      <c r="M70" s="109"/>
      <c r="N70" s="109"/>
      <c r="O70" s="110"/>
      <c r="P70" s="109"/>
      <c r="Q70" s="111"/>
      <c r="S70" s="2">
        <v>4</v>
      </c>
      <c r="T70" s="2" t="str">
        <f>IF($T$56="","",IF(AND($T$56&gt;=U70,T$56&lt;V70),$T$56*X70-Y70,"-"))</f>
        <v>-</v>
      </c>
      <c r="U70" s="2">
        <v>4100000</v>
      </c>
      <c r="V70" s="2">
        <v>7700000</v>
      </c>
      <c r="X70" s="2">
        <v>0.85</v>
      </c>
      <c r="Y70" s="2">
        <v>785000</v>
      </c>
    </row>
    <row r="71" spans="2:25" ht="13.5">
      <c r="B71" s="53"/>
      <c r="C71" s="112"/>
      <c r="D71" s="106"/>
      <c r="E71" s="51" t="s">
        <v>18</v>
      </c>
      <c r="F71" s="51"/>
      <c r="G71" s="49"/>
      <c r="H71" s="113"/>
      <c r="I71" s="49"/>
      <c r="J71" s="108" t="s">
        <v>28</v>
      </c>
      <c r="K71" s="109"/>
      <c r="L71" s="109"/>
      <c r="M71" s="109"/>
      <c r="N71" s="109"/>
      <c r="O71" s="110"/>
      <c r="P71" s="109"/>
      <c r="Q71" s="111"/>
      <c r="S71" s="2">
        <v>5</v>
      </c>
      <c r="T71" s="2" t="str">
        <f>IF($T$56="","",IF($T$56&gt;=U71,$T$56*X71-Y71,"-"))</f>
        <v>-</v>
      </c>
      <c r="U71" s="2">
        <v>7700000</v>
      </c>
      <c r="X71" s="2">
        <v>0.95</v>
      </c>
      <c r="Y71" s="2">
        <v>1555000</v>
      </c>
    </row>
    <row r="72" spans="2:22" ht="13.5">
      <c r="B72" s="53"/>
      <c r="C72" s="106" t="s">
        <v>27</v>
      </c>
      <c r="D72" s="106"/>
      <c r="E72" s="51"/>
      <c r="F72" s="51"/>
      <c r="G72" s="49" t="s">
        <v>26</v>
      </c>
      <c r="H72" s="107"/>
      <c r="I72" s="49"/>
      <c r="J72" s="108" t="s">
        <v>25</v>
      </c>
      <c r="K72" s="109"/>
      <c r="L72" s="109"/>
      <c r="M72" s="109"/>
      <c r="N72" s="109"/>
      <c r="O72" s="110"/>
      <c r="P72" s="109"/>
      <c r="Q72" s="111"/>
      <c r="S72" s="2">
        <v>1</v>
      </c>
      <c r="T72" s="2">
        <f>IF($T$56="","",IF(T$56&lt;=V72,Z72,"-"))</f>
        <v>0</v>
      </c>
      <c r="V72" s="2">
        <v>700000</v>
      </c>
    </row>
    <row r="73" spans="2:25" ht="13.5">
      <c r="B73" s="53"/>
      <c r="C73" s="112"/>
      <c r="D73" s="106"/>
      <c r="E73" s="51" t="s">
        <v>24</v>
      </c>
      <c r="F73" s="51"/>
      <c r="G73" s="49" t="s">
        <v>264</v>
      </c>
      <c r="H73" s="107"/>
      <c r="I73" s="49"/>
      <c r="J73" s="108" t="s">
        <v>23</v>
      </c>
      <c r="K73" s="109"/>
      <c r="L73" s="109"/>
      <c r="M73" s="109"/>
      <c r="N73" s="109"/>
      <c r="O73" s="110"/>
      <c r="P73" s="109"/>
      <c r="Q73" s="111"/>
      <c r="S73" s="2">
        <v>2</v>
      </c>
      <c r="T73" s="2" t="str">
        <f>IF($T$56="","",IF(AND($T$56&gt;=U73,T$56&lt;V73),$T$56-Y73,"-"))</f>
        <v>-</v>
      </c>
      <c r="U73" s="2">
        <v>700001</v>
      </c>
      <c r="V73" s="2">
        <v>1300000</v>
      </c>
      <c r="Y73" s="2">
        <v>700000</v>
      </c>
    </row>
    <row r="74" spans="2:25" ht="13.5">
      <c r="B74" s="53"/>
      <c r="C74" s="112"/>
      <c r="D74" s="106"/>
      <c r="E74" s="51" t="s">
        <v>22</v>
      </c>
      <c r="F74" s="51"/>
      <c r="G74" s="49" t="s">
        <v>259</v>
      </c>
      <c r="H74" s="107"/>
      <c r="I74" s="49"/>
      <c r="J74" s="108" t="s">
        <v>21</v>
      </c>
      <c r="K74" s="109"/>
      <c r="L74" s="109"/>
      <c r="M74" s="109"/>
      <c r="N74" s="109"/>
      <c r="O74" s="110"/>
      <c r="P74" s="109"/>
      <c r="Q74" s="111"/>
      <c r="S74" s="2">
        <v>3</v>
      </c>
      <c r="T74" s="2" t="str">
        <f>IF($T$56="","",IF(AND($T$56&gt;=U74,T$56&lt;V74),$T$56*X74-Y74,"-"))</f>
        <v>-</v>
      </c>
      <c r="U74" s="2">
        <v>1300000</v>
      </c>
      <c r="V74" s="2">
        <v>4100000</v>
      </c>
      <c r="X74" s="2">
        <v>0.75</v>
      </c>
      <c r="Y74" s="2">
        <v>375000</v>
      </c>
    </row>
    <row r="75" spans="2:25" ht="13.5">
      <c r="B75" s="53"/>
      <c r="C75" s="112"/>
      <c r="D75" s="106"/>
      <c r="E75" s="51" t="s">
        <v>20</v>
      </c>
      <c r="F75" s="51"/>
      <c r="G75" s="49" t="s">
        <v>261</v>
      </c>
      <c r="H75" s="107"/>
      <c r="I75" s="49"/>
      <c r="J75" s="108" t="s">
        <v>19</v>
      </c>
      <c r="K75" s="109"/>
      <c r="L75" s="109"/>
      <c r="M75" s="109"/>
      <c r="N75" s="109"/>
      <c r="O75" s="110"/>
      <c r="P75" s="109"/>
      <c r="Q75" s="111"/>
      <c r="S75" s="2">
        <v>4</v>
      </c>
      <c r="T75" s="2" t="str">
        <f>IF($T$56="","",IF(AND($T$56&gt;=U75,T$56&lt;V75),$T$56*X75-Y75,"-"))</f>
        <v>-</v>
      </c>
      <c r="U75" s="2">
        <v>4100000</v>
      </c>
      <c r="V75" s="2">
        <v>7700000</v>
      </c>
      <c r="X75" s="2">
        <v>0.85</v>
      </c>
      <c r="Y75" s="2">
        <v>785000</v>
      </c>
    </row>
    <row r="76" spans="2:25" ht="13.5">
      <c r="B76" s="53"/>
      <c r="C76" s="112"/>
      <c r="D76" s="106"/>
      <c r="E76" s="51" t="s">
        <v>18</v>
      </c>
      <c r="F76" s="51"/>
      <c r="G76" s="49"/>
      <c r="H76" s="113"/>
      <c r="I76" s="49"/>
      <c r="J76" s="108" t="s">
        <v>17</v>
      </c>
      <c r="K76" s="109"/>
      <c r="L76" s="109"/>
      <c r="M76" s="109"/>
      <c r="N76" s="109"/>
      <c r="O76" s="110"/>
      <c r="P76" s="109"/>
      <c r="Q76" s="111"/>
      <c r="S76" s="2">
        <v>5</v>
      </c>
      <c r="T76" s="2" t="str">
        <f>IF($T$56="","",IF($T$56&gt;=U76,$T$56*X76-Y76,"-"))</f>
        <v>-</v>
      </c>
      <c r="U76" s="2">
        <v>7700000</v>
      </c>
      <c r="X76" s="2">
        <v>0.95</v>
      </c>
      <c r="Y76" s="2">
        <v>1555000</v>
      </c>
    </row>
    <row r="77" spans="2:17" ht="14.25" thickBot="1">
      <c r="B77" s="46"/>
      <c r="C77" s="49"/>
      <c r="D77" s="49"/>
      <c r="E77" s="49"/>
      <c r="F77" s="49"/>
      <c r="G77" s="49"/>
      <c r="H77" s="49"/>
      <c r="I77" s="49"/>
      <c r="J77" s="49"/>
      <c r="K77" s="49"/>
      <c r="L77" s="113"/>
      <c r="M77" s="113"/>
      <c r="N77" s="113"/>
      <c r="O77" s="114"/>
      <c r="P77" s="113"/>
      <c r="Q77" s="113"/>
    </row>
    <row r="78" spans="2:17" ht="15" thickBot="1">
      <c r="B78" s="46"/>
      <c r="C78" s="46"/>
      <c r="D78" s="46"/>
      <c r="K78" s="46"/>
      <c r="L78" s="46"/>
      <c r="M78" s="46"/>
      <c r="N78" s="47"/>
      <c r="O78" s="86" t="s">
        <v>16</v>
      </c>
      <c r="P78" s="87">
        <f>IF(P62&gt;=65,MIN(T67:T71),MIN(T72:T76))</f>
        <v>0</v>
      </c>
      <c r="Q78" s="88" t="s">
        <v>0</v>
      </c>
    </row>
    <row r="79" spans="2:17" ht="15" thickBot="1">
      <c r="B79" s="46"/>
      <c r="C79" s="46"/>
      <c r="D79" s="46"/>
      <c r="K79" s="46"/>
      <c r="L79" s="46"/>
      <c r="M79" s="46"/>
      <c r="N79" s="47"/>
      <c r="O79" s="86"/>
      <c r="P79" s="3"/>
      <c r="Q79" s="115"/>
    </row>
    <row r="80" ht="13.5">
      <c r="P80" s="102"/>
    </row>
    <row r="81" ht="14.25">
      <c r="B81" s="60" t="s">
        <v>15</v>
      </c>
    </row>
    <row r="82" spans="2:8" ht="13.5">
      <c r="B82" s="46" t="s">
        <v>14</v>
      </c>
      <c r="C82" s="46"/>
      <c r="D82" s="46"/>
      <c r="E82" s="46"/>
      <c r="F82" s="46"/>
      <c r="G82" s="46"/>
      <c r="H82" s="46"/>
    </row>
    <row r="83" spans="2:8" ht="13.5">
      <c r="B83" s="46"/>
      <c r="C83" s="46"/>
      <c r="D83" s="46"/>
      <c r="E83" s="46"/>
      <c r="F83" s="46"/>
      <c r="G83" s="46"/>
      <c r="H83" s="46"/>
    </row>
    <row r="84" spans="2:17" ht="13.5">
      <c r="B84" s="62" t="s">
        <v>13</v>
      </c>
      <c r="C84" s="98"/>
      <c r="D84" s="63"/>
      <c r="E84" s="238" t="s">
        <v>12</v>
      </c>
      <c r="F84" s="238"/>
      <c r="G84" s="238"/>
      <c r="H84" s="238"/>
      <c r="I84" s="238"/>
      <c r="J84" s="238"/>
      <c r="K84" s="238"/>
      <c r="L84" s="238"/>
      <c r="M84" s="238"/>
      <c r="O84" s="116"/>
      <c r="P84" s="117" t="s">
        <v>11</v>
      </c>
      <c r="Q84" s="46"/>
    </row>
    <row r="85" spans="2:17" ht="14.25" thickBot="1">
      <c r="B85" s="63"/>
      <c r="C85" s="63"/>
      <c r="D85" s="63"/>
      <c r="E85" s="45"/>
      <c r="O85" s="46"/>
      <c r="P85" s="118"/>
      <c r="Q85" s="46"/>
    </row>
    <row r="86" spans="2:17" ht="14.25" thickBot="1">
      <c r="B86" s="46" t="s">
        <v>10</v>
      </c>
      <c r="C86" s="239" t="s">
        <v>9</v>
      </c>
      <c r="D86" s="76"/>
      <c r="E86" s="77" t="s">
        <v>8</v>
      </c>
      <c r="O86" s="53"/>
      <c r="P86" s="84">
        <v>0</v>
      </c>
      <c r="Q86" s="70" t="s">
        <v>0</v>
      </c>
    </row>
    <row r="87" spans="2:17" ht="13.5">
      <c r="B87" s="46"/>
      <c r="C87" s="239"/>
      <c r="D87" s="76"/>
      <c r="E87" s="77"/>
      <c r="O87" s="46"/>
      <c r="P87" s="71"/>
      <c r="Q87" s="46"/>
    </row>
    <row r="88" spans="2:17" ht="13.5">
      <c r="B88" s="46"/>
      <c r="C88" s="239"/>
      <c r="D88" s="76"/>
      <c r="E88" s="77"/>
      <c r="O88" s="46"/>
      <c r="P88" s="46"/>
      <c r="Q88" s="46"/>
    </row>
    <row r="89" spans="2:17" ht="14.25" thickBot="1">
      <c r="B89" s="46"/>
      <c r="C89" s="76"/>
      <c r="D89" s="76"/>
      <c r="E89" s="77"/>
      <c r="O89" s="46"/>
      <c r="P89" s="53"/>
      <c r="Q89" s="46"/>
    </row>
    <row r="90" spans="2:17" ht="14.25" thickBot="1">
      <c r="B90" s="46" t="s">
        <v>7</v>
      </c>
      <c r="C90" s="239" t="s">
        <v>6</v>
      </c>
      <c r="D90" s="76"/>
      <c r="E90" s="77" t="s">
        <v>5</v>
      </c>
      <c r="O90" s="53"/>
      <c r="P90" s="84">
        <v>0</v>
      </c>
      <c r="Q90" s="70" t="s">
        <v>0</v>
      </c>
    </row>
    <row r="91" spans="2:17" ht="13.5">
      <c r="B91" s="46"/>
      <c r="C91" s="239"/>
      <c r="D91" s="76"/>
      <c r="E91" s="77"/>
      <c r="O91" s="46"/>
      <c r="P91" s="71"/>
      <c r="Q91" s="46"/>
    </row>
    <row r="92" spans="2:17" ht="13.5">
      <c r="B92" s="46"/>
      <c r="C92" s="239"/>
      <c r="D92" s="76"/>
      <c r="E92" s="77"/>
      <c r="O92" s="46"/>
      <c r="P92" s="46"/>
      <c r="Q92" s="46"/>
    </row>
    <row r="93" spans="2:17" ht="13.5">
      <c r="B93" s="46"/>
      <c r="C93" s="76"/>
      <c r="D93" s="76"/>
      <c r="E93" s="77"/>
      <c r="O93" s="46"/>
      <c r="P93" s="46"/>
      <c r="Q93" s="46"/>
    </row>
    <row r="94" spans="2:17" ht="14.25" thickBot="1">
      <c r="B94" s="46"/>
      <c r="C94" s="46"/>
      <c r="D94" s="46"/>
      <c r="E94" s="46"/>
      <c r="O94" s="46"/>
      <c r="P94" s="53"/>
      <c r="Q94" s="46"/>
    </row>
    <row r="95" spans="2:17" ht="15" thickBot="1">
      <c r="B95" s="46"/>
      <c r="C95" s="46"/>
      <c r="D95" s="46"/>
      <c r="E95" s="46"/>
      <c r="O95" s="86" t="s">
        <v>4</v>
      </c>
      <c r="P95" s="87">
        <f>MAX(P86,P90)</f>
        <v>0</v>
      </c>
      <c r="Q95" s="88" t="s">
        <v>0</v>
      </c>
    </row>
    <row r="96" ht="13.5">
      <c r="P96" s="102"/>
    </row>
    <row r="98" ht="14.25" thickBot="1">
      <c r="P98" s="103"/>
    </row>
    <row r="99" spans="2:17" ht="15" thickBot="1">
      <c r="B99" s="60" t="s">
        <v>3</v>
      </c>
      <c r="K99" s="46"/>
      <c r="L99" s="46"/>
      <c r="M99" s="46"/>
      <c r="N99" s="46"/>
      <c r="O99" s="86" t="s">
        <v>2</v>
      </c>
      <c r="P99" s="87">
        <f>P47+P78+P95</f>
        <v>0</v>
      </c>
      <c r="Q99" s="88" t="s">
        <v>0</v>
      </c>
    </row>
    <row r="100" ht="13.5">
      <c r="P100" s="102"/>
    </row>
  </sheetData>
  <sheetProtection password="DC0D" sheet="1" objects="1" scenarios="1" selectLockedCells="1"/>
  <mergeCells count="44">
    <mergeCell ref="E84:M84"/>
    <mergeCell ref="C86:C88"/>
    <mergeCell ref="C90:C92"/>
    <mergeCell ref="E44:F44"/>
    <mergeCell ref="E51:N51"/>
    <mergeCell ref="C52:C55"/>
    <mergeCell ref="C56:C58"/>
    <mergeCell ref="D66:I66"/>
    <mergeCell ref="J66:Q66"/>
    <mergeCell ref="H41:L43"/>
    <mergeCell ref="E42:F42"/>
    <mergeCell ref="E43:F43"/>
    <mergeCell ref="E25:H25"/>
    <mergeCell ref="C27:C29"/>
    <mergeCell ref="E28:H28"/>
    <mergeCell ref="E29:H29"/>
    <mergeCell ref="E35:F35"/>
    <mergeCell ref="E36:F36"/>
    <mergeCell ref="E37:F37"/>
    <mergeCell ref="E38:F38"/>
    <mergeCell ref="E39:F39"/>
    <mergeCell ref="E40:F40"/>
    <mergeCell ref="E41:F41"/>
    <mergeCell ref="Q22:Q23"/>
    <mergeCell ref="B11:B13"/>
    <mergeCell ref="C11:C13"/>
    <mergeCell ref="C15:C17"/>
    <mergeCell ref="C18:C19"/>
    <mergeCell ref="J22:J23"/>
    <mergeCell ref="K22:K23"/>
    <mergeCell ref="L22:L23"/>
    <mergeCell ref="M22:M23"/>
    <mergeCell ref="N22:N23"/>
    <mergeCell ref="O22:O23"/>
    <mergeCell ref="P22:P23"/>
    <mergeCell ref="B1:L1"/>
    <mergeCell ref="N1:O1"/>
    <mergeCell ref="E6:H6"/>
    <mergeCell ref="I6:O6"/>
    <mergeCell ref="B2:Q2"/>
    <mergeCell ref="E4:H4"/>
    <mergeCell ref="I4:O4"/>
    <mergeCell ref="E5:H5"/>
    <mergeCell ref="I5:O5"/>
  </mergeCells>
  <printOptions/>
  <pageMargins left="0.7" right="0.7" top="0.75" bottom="0.75" header="0.3" footer="0.3"/>
  <pageSetup horizontalDpi="600" verticalDpi="600" orientation="portrait" paperSize="9" scale="77" r:id="rId2"/>
  <rowBreaks count="1" manualBreakCount="1">
    <brk id="79" min="1" max="16" man="1"/>
  </rowBreaks>
  <drawing r:id="rId1"/>
</worksheet>
</file>

<file path=xl/worksheets/sheet4.xml><?xml version="1.0" encoding="utf-8"?>
<worksheet xmlns="http://schemas.openxmlformats.org/spreadsheetml/2006/main" xmlns:r="http://schemas.openxmlformats.org/officeDocument/2006/relationships">
  <sheetPr>
    <tabColor rgb="FFFFFF00"/>
  </sheetPr>
  <dimension ref="A1:AJ100"/>
  <sheetViews>
    <sheetView view="pageBreakPreview" zoomScaleSheetLayoutView="100" zoomScalePageLayoutView="0" workbookViewId="0" topLeftCell="A1">
      <selection activeCell="N1" sqref="N1:O1"/>
    </sheetView>
  </sheetViews>
  <sheetFormatPr defaultColWidth="9.00390625" defaultRowHeight="13.5"/>
  <cols>
    <col min="1" max="1" width="25.125" style="1" customWidth="1"/>
    <col min="2" max="2" width="3.25390625" style="1" customWidth="1"/>
    <col min="3" max="3" width="19.25390625" style="1" customWidth="1"/>
    <col min="4" max="4" width="1.25" style="1" customWidth="1"/>
    <col min="5" max="5" width="16.50390625" style="1" customWidth="1"/>
    <col min="6" max="7" width="3.00390625" style="1" bestFit="1" customWidth="1"/>
    <col min="8" max="8" width="12.875" style="1" bestFit="1" customWidth="1"/>
    <col min="9" max="9" width="4.875" style="1" bestFit="1" customWidth="1"/>
    <col min="10" max="10" width="3.00390625" style="1" customWidth="1"/>
    <col min="11" max="11" width="5.50390625" style="1" bestFit="1" customWidth="1"/>
    <col min="12" max="12" width="3.00390625" style="1" customWidth="1"/>
    <col min="13" max="13" width="12.875" style="1" bestFit="1" customWidth="1"/>
    <col min="14" max="14" width="3.00390625" style="1" customWidth="1"/>
    <col min="15" max="15" width="3.00390625" style="96" customWidth="1"/>
    <col min="16" max="16" width="17.125" style="1" customWidth="1"/>
    <col min="17" max="17" width="3.00390625" style="1" customWidth="1"/>
    <col min="18" max="18" width="5.75390625" style="2" customWidth="1"/>
    <col min="19" max="19" width="7.25390625" style="2" hidden="1" customWidth="1"/>
    <col min="20" max="20" width="7.625" style="2" hidden="1" customWidth="1"/>
    <col min="21" max="22" width="9.25390625" style="2" hidden="1" customWidth="1"/>
    <col min="23" max="23" width="10.25390625" style="2" hidden="1" customWidth="1"/>
    <col min="24" max="24" width="4.75390625" style="2" hidden="1" customWidth="1"/>
    <col min="25" max="25" width="7.25390625" style="2" hidden="1" customWidth="1"/>
    <col min="26" max="27" width="9.00390625" style="2" hidden="1" customWidth="1"/>
    <col min="28" max="16384" width="9.00390625" style="1" customWidth="1"/>
  </cols>
  <sheetData>
    <row r="1" spans="2:17" ht="42.75" thickBot="1">
      <c r="B1" s="255" t="s">
        <v>285</v>
      </c>
      <c r="C1" s="255"/>
      <c r="D1" s="255"/>
      <c r="E1" s="255"/>
      <c r="F1" s="255"/>
      <c r="G1" s="255"/>
      <c r="H1" s="255"/>
      <c r="I1" s="255"/>
      <c r="J1" s="255"/>
      <c r="K1" s="255"/>
      <c r="L1" s="255"/>
      <c r="M1" s="219" t="s">
        <v>402</v>
      </c>
      <c r="N1" s="256"/>
      <c r="O1" s="257"/>
      <c r="P1" s="218" t="s">
        <v>403</v>
      </c>
      <c r="Q1" s="217"/>
    </row>
    <row r="2" spans="1:19" ht="17.25">
      <c r="A2" s="46"/>
      <c r="B2" s="263" t="s">
        <v>1</v>
      </c>
      <c r="C2" s="264"/>
      <c r="D2" s="264"/>
      <c r="E2" s="264"/>
      <c r="F2" s="264"/>
      <c r="G2" s="264"/>
      <c r="H2" s="264"/>
      <c r="I2" s="264"/>
      <c r="J2" s="264"/>
      <c r="K2" s="264"/>
      <c r="L2" s="264"/>
      <c r="M2" s="264"/>
      <c r="N2" s="264"/>
      <c r="O2" s="264"/>
      <c r="P2" s="264"/>
      <c r="Q2" s="266"/>
      <c r="R2" s="47"/>
      <c r="S2" s="47"/>
    </row>
    <row r="3" spans="1:19" ht="8.25" customHeight="1" hidden="1" thickBot="1">
      <c r="A3" s="46"/>
      <c r="B3" s="48"/>
      <c r="C3" s="49"/>
      <c r="D3" s="49"/>
      <c r="E3" s="49"/>
      <c r="F3" s="49"/>
      <c r="G3" s="49"/>
      <c r="H3" s="49"/>
      <c r="I3" s="49"/>
      <c r="J3" s="49"/>
      <c r="K3" s="49"/>
      <c r="L3" s="49"/>
      <c r="M3" s="50"/>
      <c r="N3" s="51"/>
      <c r="O3" s="51"/>
      <c r="P3" s="50"/>
      <c r="Q3" s="49"/>
      <c r="R3" s="52"/>
      <c r="S3" s="47"/>
    </row>
    <row r="4" spans="1:25" ht="15" customHeight="1" hidden="1" thickBot="1">
      <c r="A4" s="53"/>
      <c r="B4" s="54"/>
      <c r="C4" s="54"/>
      <c r="D4" s="54"/>
      <c r="E4" s="267" t="s">
        <v>116</v>
      </c>
      <c r="F4" s="268"/>
      <c r="G4" s="268"/>
      <c r="H4" s="268"/>
      <c r="I4" s="260"/>
      <c r="J4" s="261"/>
      <c r="K4" s="261"/>
      <c r="L4" s="261"/>
      <c r="M4" s="261"/>
      <c r="N4" s="261"/>
      <c r="O4" s="262"/>
      <c r="P4" s="55"/>
      <c r="Q4" s="10"/>
      <c r="R4" s="10"/>
      <c r="S4" s="10"/>
      <c r="T4" s="10"/>
      <c r="U4" s="10"/>
      <c r="V4" s="10"/>
      <c r="W4" s="10"/>
      <c r="X4" s="10"/>
      <c r="Y4" s="10"/>
    </row>
    <row r="5" spans="1:25" ht="15" customHeight="1" hidden="1" thickBot="1">
      <c r="A5" s="53"/>
      <c r="B5" s="54"/>
      <c r="C5" s="54"/>
      <c r="D5" s="54"/>
      <c r="E5" s="267" t="s">
        <v>115</v>
      </c>
      <c r="F5" s="268"/>
      <c r="G5" s="268"/>
      <c r="H5" s="268"/>
      <c r="I5" s="260"/>
      <c r="J5" s="261"/>
      <c r="K5" s="261"/>
      <c r="L5" s="261"/>
      <c r="M5" s="261"/>
      <c r="N5" s="261"/>
      <c r="O5" s="262"/>
      <c r="P5" s="55"/>
      <c r="Q5" s="10"/>
      <c r="R5" s="10"/>
      <c r="S5" s="10"/>
      <c r="T5" s="10"/>
      <c r="U5" s="10"/>
      <c r="V5" s="10"/>
      <c r="W5" s="10"/>
      <c r="X5" s="10"/>
      <c r="Y5" s="10"/>
    </row>
    <row r="6" spans="1:25" ht="15" customHeight="1" hidden="1" thickBot="1">
      <c r="A6" s="53"/>
      <c r="B6" s="54"/>
      <c r="C6" s="54"/>
      <c r="D6" s="54"/>
      <c r="E6" s="258" t="s">
        <v>114</v>
      </c>
      <c r="F6" s="259"/>
      <c r="G6" s="259"/>
      <c r="H6" s="259"/>
      <c r="I6" s="260"/>
      <c r="J6" s="261"/>
      <c r="K6" s="261"/>
      <c r="L6" s="261"/>
      <c r="M6" s="261"/>
      <c r="N6" s="261"/>
      <c r="O6" s="262"/>
      <c r="P6" s="55"/>
      <c r="Q6" s="10"/>
      <c r="R6" s="10"/>
      <c r="S6" s="10"/>
      <c r="T6" s="10"/>
      <c r="U6" s="10"/>
      <c r="V6" s="10"/>
      <c r="W6" s="10"/>
      <c r="X6" s="10"/>
      <c r="Y6" s="10"/>
    </row>
    <row r="7" spans="1:25" ht="8.25" customHeight="1" hidden="1">
      <c r="A7" s="46"/>
      <c r="B7" s="56"/>
      <c r="C7" s="56"/>
      <c r="D7" s="56"/>
      <c r="E7" s="57"/>
      <c r="F7" s="57"/>
      <c r="G7" s="57"/>
      <c r="H7" s="57"/>
      <c r="I7" s="57"/>
      <c r="J7" s="58"/>
      <c r="K7" s="59"/>
      <c r="L7" s="59"/>
      <c r="M7" s="59"/>
      <c r="N7" s="59"/>
      <c r="O7" s="59"/>
      <c r="P7" s="10"/>
      <c r="Q7" s="10"/>
      <c r="R7" s="10"/>
      <c r="S7" s="10"/>
      <c r="T7" s="10"/>
      <c r="U7" s="10"/>
      <c r="V7" s="10"/>
      <c r="W7" s="10"/>
      <c r="X7" s="10"/>
      <c r="Y7" s="10"/>
    </row>
    <row r="8" spans="1:25" ht="14.25" customHeight="1">
      <c r="A8" s="46"/>
      <c r="B8" s="60" t="s">
        <v>113</v>
      </c>
      <c r="C8" s="56"/>
      <c r="D8" s="56"/>
      <c r="E8" s="56"/>
      <c r="F8" s="56"/>
      <c r="G8" s="56"/>
      <c r="H8" s="56"/>
      <c r="I8" s="56"/>
      <c r="J8" s="54"/>
      <c r="K8" s="10"/>
      <c r="L8" s="10"/>
      <c r="M8" s="10"/>
      <c r="N8" s="10"/>
      <c r="O8" s="10"/>
      <c r="P8" s="10"/>
      <c r="Q8" s="10"/>
      <c r="R8" s="10"/>
      <c r="S8" s="10"/>
      <c r="T8" s="10"/>
      <c r="U8" s="10"/>
      <c r="V8" s="10"/>
      <c r="W8" s="10"/>
      <c r="X8" s="10"/>
      <c r="Y8" s="10"/>
    </row>
    <row r="9" spans="1:19" ht="13.5">
      <c r="A9" s="46"/>
      <c r="B9" s="46" t="s">
        <v>112</v>
      </c>
      <c r="C9" s="46"/>
      <c r="D9" s="46"/>
      <c r="E9" s="46"/>
      <c r="F9" s="46"/>
      <c r="G9" s="46"/>
      <c r="H9" s="46"/>
      <c r="I9" s="46"/>
      <c r="J9" s="46"/>
      <c r="K9" s="46"/>
      <c r="L9" s="46"/>
      <c r="M9" s="46"/>
      <c r="N9" s="46"/>
      <c r="O9" s="61"/>
      <c r="P9" s="46"/>
      <c r="Q9" s="46"/>
      <c r="R9" s="52"/>
      <c r="S9" s="47"/>
    </row>
    <row r="10" spans="2:17" ht="14.25" thickBot="1">
      <c r="B10" s="62" t="s">
        <v>111</v>
      </c>
      <c r="C10" s="62"/>
      <c r="D10" s="63"/>
      <c r="E10" s="64" t="s">
        <v>12</v>
      </c>
      <c r="F10" s="64"/>
      <c r="G10" s="64"/>
      <c r="H10" s="64"/>
      <c r="I10" s="64"/>
      <c r="J10" s="64"/>
      <c r="K10" s="64"/>
      <c r="L10" s="64"/>
      <c r="M10" s="64"/>
      <c r="N10" s="64"/>
      <c r="O10" s="61"/>
      <c r="P10" s="65" t="s">
        <v>11</v>
      </c>
      <c r="Q10" s="46"/>
    </row>
    <row r="11" spans="1:17" ht="14.25" thickBot="1">
      <c r="A11" s="46"/>
      <c r="B11" s="252" t="s">
        <v>10</v>
      </c>
      <c r="C11" s="236" t="s">
        <v>110</v>
      </c>
      <c r="D11" s="66"/>
      <c r="E11" s="67" t="s">
        <v>109</v>
      </c>
      <c r="F11" s="53"/>
      <c r="G11" s="53"/>
      <c r="H11" s="53"/>
      <c r="I11" s="53"/>
      <c r="J11" s="53"/>
      <c r="K11" s="53"/>
      <c r="L11" s="53"/>
      <c r="M11" s="53"/>
      <c r="N11" s="53"/>
      <c r="O11" s="68"/>
      <c r="P11" s="84">
        <v>0</v>
      </c>
      <c r="Q11" s="70" t="s">
        <v>0</v>
      </c>
    </row>
    <row r="12" spans="1:17" ht="13.5">
      <c r="A12" s="46"/>
      <c r="B12" s="252"/>
      <c r="C12" s="236"/>
      <c r="D12" s="66"/>
      <c r="E12" s="67" t="s">
        <v>108</v>
      </c>
      <c r="F12" s="53"/>
      <c r="G12" s="53"/>
      <c r="H12" s="53"/>
      <c r="I12" s="53"/>
      <c r="J12" s="53"/>
      <c r="K12" s="53"/>
      <c r="L12" s="53"/>
      <c r="M12" s="53"/>
      <c r="N12" s="53"/>
      <c r="O12" s="68"/>
      <c r="P12" s="71"/>
      <c r="Q12" s="46"/>
    </row>
    <row r="13" spans="1:17" ht="13.5">
      <c r="A13" s="46"/>
      <c r="B13" s="252"/>
      <c r="C13" s="236"/>
      <c r="D13" s="66"/>
      <c r="E13" s="67"/>
      <c r="F13" s="53"/>
      <c r="G13" s="53"/>
      <c r="H13" s="53"/>
      <c r="I13" s="53"/>
      <c r="J13" s="53"/>
      <c r="K13" s="53"/>
      <c r="L13" s="53"/>
      <c r="M13" s="53"/>
      <c r="N13" s="53"/>
      <c r="O13" s="68"/>
      <c r="P13" s="53"/>
      <c r="Q13" s="46"/>
    </row>
    <row r="14" spans="1:17" ht="3.75" customHeight="1" thickBot="1">
      <c r="A14" s="46"/>
      <c r="B14" s="49"/>
      <c r="C14" s="72"/>
      <c r="D14" s="73"/>
      <c r="E14" s="74"/>
      <c r="F14" s="49"/>
      <c r="G14" s="49"/>
      <c r="H14" s="49"/>
      <c r="I14" s="49"/>
      <c r="J14" s="49"/>
      <c r="K14" s="49"/>
      <c r="L14" s="49"/>
      <c r="M14" s="49"/>
      <c r="N14" s="49"/>
      <c r="O14" s="75"/>
      <c r="P14" s="49"/>
      <c r="Q14" s="46"/>
    </row>
    <row r="15" spans="1:17" ht="14.25" customHeight="1" thickBot="1">
      <c r="A15" s="46"/>
      <c r="B15" s="46" t="s">
        <v>7</v>
      </c>
      <c r="C15" s="236" t="s">
        <v>107</v>
      </c>
      <c r="D15" s="66"/>
      <c r="E15" s="67" t="s">
        <v>106</v>
      </c>
      <c r="F15" s="53"/>
      <c r="G15" s="53"/>
      <c r="H15" s="53"/>
      <c r="I15" s="53"/>
      <c r="J15" s="53"/>
      <c r="K15" s="53"/>
      <c r="L15" s="53"/>
      <c r="M15" s="53"/>
      <c r="N15" s="53"/>
      <c r="O15" s="68"/>
      <c r="P15" s="84">
        <v>0</v>
      </c>
      <c r="Q15" s="70" t="s">
        <v>0</v>
      </c>
    </row>
    <row r="16" spans="1:17" ht="13.5">
      <c r="A16" s="46"/>
      <c r="B16" s="46"/>
      <c r="C16" s="236"/>
      <c r="D16" s="66"/>
      <c r="E16" s="67"/>
      <c r="F16" s="53"/>
      <c r="G16" s="53"/>
      <c r="H16" s="53"/>
      <c r="I16" s="53"/>
      <c r="J16" s="53"/>
      <c r="K16" s="53"/>
      <c r="L16" s="53"/>
      <c r="M16" s="53"/>
      <c r="N16" s="53"/>
      <c r="O16" s="68"/>
      <c r="P16" s="71"/>
      <c r="Q16" s="46"/>
    </row>
    <row r="17" spans="1:17" ht="13.5">
      <c r="A17" s="46"/>
      <c r="B17" s="46"/>
      <c r="C17" s="236"/>
      <c r="D17" s="66"/>
      <c r="E17" s="67"/>
      <c r="F17" s="53"/>
      <c r="G17" s="53"/>
      <c r="H17" s="53"/>
      <c r="I17" s="53"/>
      <c r="J17" s="53"/>
      <c r="K17" s="53"/>
      <c r="L17" s="53"/>
      <c r="M17" s="53"/>
      <c r="N17" s="53"/>
      <c r="O17" s="68"/>
      <c r="P17" s="46"/>
      <c r="Q17" s="46"/>
    </row>
    <row r="18" spans="1:17" ht="13.5" customHeight="1">
      <c r="A18" s="46"/>
      <c r="B18" s="46" t="s">
        <v>105</v>
      </c>
      <c r="C18" s="253" t="s">
        <v>104</v>
      </c>
      <c r="D18" s="76"/>
      <c r="E18" s="77" t="s">
        <v>103</v>
      </c>
      <c r="F18" s="46"/>
      <c r="G18" s="46"/>
      <c r="H18" s="46"/>
      <c r="I18" s="46"/>
      <c r="J18" s="46"/>
      <c r="K18" s="46"/>
      <c r="L18" s="46"/>
      <c r="M18" s="46"/>
      <c r="N18" s="46"/>
      <c r="O18" s="61"/>
      <c r="P18" s="78"/>
      <c r="Q18" s="53"/>
    </row>
    <row r="19" spans="1:17" ht="13.5">
      <c r="A19" s="46"/>
      <c r="B19" s="46"/>
      <c r="C19" s="253"/>
      <c r="D19" s="76"/>
      <c r="E19" s="77"/>
      <c r="F19" s="46"/>
      <c r="G19" s="46"/>
      <c r="H19" s="46"/>
      <c r="I19" s="46"/>
      <c r="J19" s="46"/>
      <c r="K19" s="46"/>
      <c r="L19" s="46"/>
      <c r="M19" s="46"/>
      <c r="N19" s="46"/>
      <c r="O19" s="61"/>
      <c r="P19" s="78"/>
      <c r="Q19" s="46"/>
    </row>
    <row r="20" spans="1:17" ht="36.75" thickBot="1">
      <c r="A20" s="46"/>
      <c r="B20" s="46"/>
      <c r="C20" s="76"/>
      <c r="D20" s="76"/>
      <c r="E20" s="79" t="s">
        <v>102</v>
      </c>
      <c r="F20" s="46"/>
      <c r="G20" s="46"/>
      <c r="H20" s="80" t="s">
        <v>101</v>
      </c>
      <c r="I20" s="46"/>
      <c r="J20" s="46"/>
      <c r="K20" s="46"/>
      <c r="L20" s="46"/>
      <c r="M20" s="46"/>
      <c r="N20" s="46"/>
      <c r="O20" s="61"/>
      <c r="P20" s="46"/>
      <c r="Q20" s="46"/>
    </row>
    <row r="21" spans="1:19" ht="14.25" thickBot="1">
      <c r="A21" s="46"/>
      <c r="B21" s="46"/>
      <c r="C21" s="76"/>
      <c r="D21" s="66"/>
      <c r="E21" s="84">
        <v>0</v>
      </c>
      <c r="F21" s="70" t="s">
        <v>0</v>
      </c>
      <c r="G21" s="68" t="s">
        <v>100</v>
      </c>
      <c r="H21" s="84">
        <v>0</v>
      </c>
      <c r="I21" s="70" t="s">
        <v>0</v>
      </c>
      <c r="J21" s="46"/>
      <c r="K21" s="46"/>
      <c r="L21" s="46"/>
      <c r="M21" s="53"/>
      <c r="N21" s="46"/>
      <c r="O21" s="61"/>
      <c r="P21" s="53"/>
      <c r="Q21" s="46"/>
      <c r="R21" s="47"/>
      <c r="S21" s="47"/>
    </row>
    <row r="22" spans="1:17" ht="13.5">
      <c r="A22" s="46"/>
      <c r="B22" s="46"/>
      <c r="C22" s="76"/>
      <c r="D22" s="76"/>
      <c r="E22" s="71"/>
      <c r="F22" s="53"/>
      <c r="G22" s="53"/>
      <c r="H22" s="71"/>
      <c r="I22" s="53"/>
      <c r="J22" s="254" t="s">
        <v>91</v>
      </c>
      <c r="K22" s="254">
        <v>12</v>
      </c>
      <c r="L22" s="247" t="s">
        <v>99</v>
      </c>
      <c r="M22" s="244">
        <f>IF(H21="","",H21)</f>
        <v>0</v>
      </c>
      <c r="N22" s="246" t="s">
        <v>0</v>
      </c>
      <c r="O22" s="247" t="s">
        <v>98</v>
      </c>
      <c r="P22" s="248">
        <f>IF(OR(E21="",E25=""),"",(E21-H21)/E25*K22+M22)</f>
      </c>
      <c r="Q22" s="246" t="s">
        <v>0</v>
      </c>
    </row>
    <row r="23" spans="1:17" ht="14.25" thickBot="1">
      <c r="A23" s="46"/>
      <c r="B23" s="46"/>
      <c r="C23" s="76"/>
      <c r="D23" s="76"/>
      <c r="E23" s="49"/>
      <c r="F23" s="49"/>
      <c r="G23" s="49"/>
      <c r="H23" s="49"/>
      <c r="I23" s="49"/>
      <c r="J23" s="254"/>
      <c r="K23" s="254"/>
      <c r="L23" s="247"/>
      <c r="M23" s="245"/>
      <c r="N23" s="246"/>
      <c r="O23" s="247"/>
      <c r="P23" s="249"/>
      <c r="Q23" s="246"/>
    </row>
    <row r="24" spans="1:19" ht="14.25" thickBot="1">
      <c r="A24" s="46"/>
      <c r="B24" s="46"/>
      <c r="C24" s="76"/>
      <c r="D24" s="76"/>
      <c r="E24" s="81" t="s">
        <v>97</v>
      </c>
      <c r="F24" s="82"/>
      <c r="G24" s="82"/>
      <c r="H24" s="82"/>
      <c r="I24" s="53"/>
      <c r="J24" s="61"/>
      <c r="K24" s="61"/>
      <c r="L24" s="53"/>
      <c r="M24" s="71"/>
      <c r="N24" s="53"/>
      <c r="O24" s="68"/>
      <c r="P24" s="71"/>
      <c r="Q24" s="46"/>
      <c r="R24" s="47"/>
      <c r="S24" s="47"/>
    </row>
    <row r="25" spans="1:19" ht="14.25" thickBot="1">
      <c r="A25" s="46"/>
      <c r="B25" s="46"/>
      <c r="C25" s="76"/>
      <c r="D25" s="66"/>
      <c r="E25" s="233"/>
      <c r="F25" s="234"/>
      <c r="G25" s="234"/>
      <c r="H25" s="234"/>
      <c r="I25" s="70" t="s">
        <v>96</v>
      </c>
      <c r="J25" s="53"/>
      <c r="K25" s="53"/>
      <c r="L25" s="53"/>
      <c r="M25" s="53"/>
      <c r="N25" s="53"/>
      <c r="O25" s="68"/>
      <c r="P25" s="53"/>
      <c r="Q25" s="53"/>
      <c r="R25" s="47"/>
      <c r="S25" s="47"/>
    </row>
    <row r="26" spans="1:19" ht="6.75" customHeight="1">
      <c r="A26" s="46"/>
      <c r="B26" s="53"/>
      <c r="C26" s="66"/>
      <c r="D26" s="66"/>
      <c r="E26" s="83"/>
      <c r="F26" s="71"/>
      <c r="G26" s="71"/>
      <c r="H26" s="71"/>
      <c r="I26" s="53"/>
      <c r="J26" s="53"/>
      <c r="K26" s="53"/>
      <c r="L26" s="53"/>
      <c r="M26" s="53"/>
      <c r="N26" s="53"/>
      <c r="O26" s="68"/>
      <c r="P26" s="53"/>
      <c r="Q26" s="53"/>
      <c r="R26" s="47"/>
      <c r="S26" s="47"/>
    </row>
    <row r="27" spans="1:19" ht="13.5" customHeight="1">
      <c r="A27" s="46"/>
      <c r="B27" s="49" t="s">
        <v>95</v>
      </c>
      <c r="C27" s="235" t="s">
        <v>94</v>
      </c>
      <c r="D27" s="73"/>
      <c r="E27" s="74" t="s">
        <v>93</v>
      </c>
      <c r="F27" s="49"/>
      <c r="G27" s="49"/>
      <c r="H27" s="49"/>
      <c r="I27" s="49"/>
      <c r="J27" s="49"/>
      <c r="K27" s="49"/>
      <c r="L27" s="49"/>
      <c r="M27" s="49"/>
      <c r="N27" s="49"/>
      <c r="O27" s="75"/>
      <c r="P27" s="49"/>
      <c r="Q27" s="49"/>
      <c r="R27" s="47"/>
      <c r="S27" s="47"/>
    </row>
    <row r="28" spans="1:19" ht="14.25" customHeight="1" thickBot="1">
      <c r="A28" s="46"/>
      <c r="B28" s="53"/>
      <c r="C28" s="236"/>
      <c r="D28" s="66"/>
      <c r="E28" s="237" t="s">
        <v>92</v>
      </c>
      <c r="F28" s="237"/>
      <c r="G28" s="237"/>
      <c r="H28" s="237"/>
      <c r="I28" s="53"/>
      <c r="J28" s="53"/>
      <c r="K28" s="53"/>
      <c r="L28" s="53"/>
      <c r="M28" s="53"/>
      <c r="N28" s="53"/>
      <c r="O28" s="68"/>
      <c r="P28" s="53"/>
      <c r="Q28" s="53"/>
      <c r="R28" s="47"/>
      <c r="S28" s="47"/>
    </row>
    <row r="29" spans="1:17" ht="14.25" thickBot="1">
      <c r="A29" s="46"/>
      <c r="B29" s="53"/>
      <c r="C29" s="236"/>
      <c r="D29" s="66"/>
      <c r="E29" s="250">
        <v>0</v>
      </c>
      <c r="F29" s="251"/>
      <c r="G29" s="251"/>
      <c r="H29" s="251"/>
      <c r="I29" s="70" t="s">
        <v>0</v>
      </c>
      <c r="J29" s="68" t="s">
        <v>91</v>
      </c>
      <c r="K29" s="68">
        <v>12</v>
      </c>
      <c r="L29" s="53"/>
      <c r="M29" s="53"/>
      <c r="N29" s="53"/>
      <c r="O29" s="68" t="s">
        <v>90</v>
      </c>
      <c r="P29" s="85">
        <f>IF(E29="","",E29*K29)</f>
        <v>0</v>
      </c>
      <c r="Q29" s="70" t="s">
        <v>0</v>
      </c>
    </row>
    <row r="30" spans="1:30" ht="14.25" thickBot="1">
      <c r="A30" s="46"/>
      <c r="B30" s="46"/>
      <c r="C30" s="46"/>
      <c r="D30" s="46"/>
      <c r="E30" s="71"/>
      <c r="F30" s="71"/>
      <c r="G30" s="71"/>
      <c r="H30" s="71"/>
      <c r="I30" s="46"/>
      <c r="J30" s="46"/>
      <c r="K30" s="46"/>
      <c r="L30" s="46"/>
      <c r="M30" s="46"/>
      <c r="N30" s="46"/>
      <c r="O30" s="61"/>
      <c r="P30" s="71"/>
      <c r="Q30" s="46"/>
      <c r="R30" s="47"/>
      <c r="AB30" s="2"/>
      <c r="AC30" s="2"/>
      <c r="AD30" s="2"/>
    </row>
    <row r="31" spans="1:30" ht="15" thickBot="1">
      <c r="A31" s="46"/>
      <c r="B31" s="46"/>
      <c r="C31" s="46"/>
      <c r="D31" s="46"/>
      <c r="E31" s="46"/>
      <c r="F31" s="46"/>
      <c r="G31" s="46"/>
      <c r="H31" s="46"/>
      <c r="I31" s="46"/>
      <c r="J31" s="46"/>
      <c r="K31" s="46"/>
      <c r="L31" s="46"/>
      <c r="M31" s="46"/>
      <c r="N31" s="46"/>
      <c r="O31" s="86" t="s">
        <v>41</v>
      </c>
      <c r="P31" s="87">
        <f>IF(AND(P11="",P15="",P22="",P29=""),"",MAX(P11,P15,P22,P29))</f>
        <v>0</v>
      </c>
      <c r="Q31" s="88" t="s">
        <v>0</v>
      </c>
      <c r="AB31" s="2"/>
      <c r="AC31" s="2"/>
      <c r="AD31" s="2"/>
    </row>
    <row r="32" spans="1:18" ht="13.5">
      <c r="A32" s="46"/>
      <c r="B32" s="46"/>
      <c r="C32" s="46"/>
      <c r="D32" s="46"/>
      <c r="E32" s="46"/>
      <c r="F32" s="46"/>
      <c r="G32" s="46"/>
      <c r="H32" s="46"/>
      <c r="I32" s="46"/>
      <c r="J32" s="46"/>
      <c r="K32" s="46"/>
      <c r="L32" s="46"/>
      <c r="M32" s="46"/>
      <c r="N32" s="46"/>
      <c r="O32" s="61"/>
      <c r="P32" s="71"/>
      <c r="Q32" s="46"/>
      <c r="R32" s="47"/>
    </row>
    <row r="33" spans="1:36" ht="13.5">
      <c r="A33" s="46"/>
      <c r="B33" s="46" t="s">
        <v>89</v>
      </c>
      <c r="C33" s="53"/>
      <c r="D33" s="53"/>
      <c r="E33" s="53"/>
      <c r="F33" s="53"/>
      <c r="G33" s="53"/>
      <c r="H33" s="53"/>
      <c r="I33" s="53"/>
      <c r="J33" s="53"/>
      <c r="K33" s="53"/>
      <c r="L33" s="53"/>
      <c r="M33" s="53"/>
      <c r="N33" s="53"/>
      <c r="O33" s="68"/>
      <c r="P33" s="53"/>
      <c r="Q33" s="53"/>
      <c r="R33" s="47"/>
      <c r="S33" s="6"/>
      <c r="T33" s="6"/>
      <c r="U33" s="6"/>
      <c r="V33" s="6"/>
      <c r="W33" s="6"/>
      <c r="X33" s="6"/>
      <c r="Y33" s="6"/>
      <c r="Z33" s="6"/>
      <c r="AA33" s="6"/>
      <c r="AB33" s="5"/>
      <c r="AC33" s="5"/>
      <c r="AD33" s="5"/>
      <c r="AE33" s="5"/>
      <c r="AF33" s="5"/>
      <c r="AG33" s="5"/>
      <c r="AH33" s="5"/>
      <c r="AI33" s="5"/>
      <c r="AJ33" s="5"/>
    </row>
    <row r="34" spans="1:36" ht="13.5">
      <c r="A34" s="46"/>
      <c r="B34" s="53"/>
      <c r="C34" s="89" t="s">
        <v>36</v>
      </c>
      <c r="D34" s="90"/>
      <c r="E34" s="90"/>
      <c r="F34" s="90"/>
      <c r="G34" s="90"/>
      <c r="H34" s="89" t="s">
        <v>83</v>
      </c>
      <c r="I34" s="90"/>
      <c r="J34" s="90"/>
      <c r="K34" s="90"/>
      <c r="L34" s="90"/>
      <c r="M34" s="90"/>
      <c r="N34" s="90"/>
      <c r="O34" s="90"/>
      <c r="P34" s="90"/>
      <c r="Q34" s="91"/>
      <c r="S34" s="6"/>
      <c r="T34" s="6" t="s">
        <v>83</v>
      </c>
      <c r="U34" s="9" t="s">
        <v>88</v>
      </c>
      <c r="V34" s="9" t="s">
        <v>87</v>
      </c>
      <c r="W34" s="9" t="s">
        <v>86</v>
      </c>
      <c r="X34" s="8" t="s">
        <v>85</v>
      </c>
      <c r="Y34" s="8" t="s">
        <v>84</v>
      </c>
      <c r="Z34" s="8" t="s">
        <v>83</v>
      </c>
      <c r="AA34" s="6"/>
      <c r="AB34" s="5"/>
      <c r="AC34" s="5"/>
      <c r="AD34" s="5"/>
      <c r="AE34" s="5"/>
      <c r="AF34" s="5"/>
      <c r="AG34" s="5"/>
      <c r="AH34" s="5"/>
      <c r="AI34" s="5"/>
      <c r="AJ34" s="5"/>
    </row>
    <row r="35" spans="2:36" ht="13.5">
      <c r="B35" s="53"/>
      <c r="C35" s="92"/>
      <c r="D35" s="49"/>
      <c r="E35" s="232" t="s">
        <v>82</v>
      </c>
      <c r="F35" s="232"/>
      <c r="G35" s="49"/>
      <c r="H35" s="93" t="s">
        <v>25</v>
      </c>
      <c r="I35" s="49"/>
      <c r="J35" s="49"/>
      <c r="K35" s="49"/>
      <c r="L35" s="49"/>
      <c r="M35" s="49"/>
      <c r="N35" s="49"/>
      <c r="O35" s="75"/>
      <c r="P35" s="49"/>
      <c r="Q35" s="94"/>
      <c r="R35" s="47"/>
      <c r="S35" s="6">
        <v>1</v>
      </c>
      <c r="T35" s="7">
        <f>IF($P$31="","",IF(P$31&lt;V35,Z35,"-"))</f>
        <v>0</v>
      </c>
      <c r="U35" s="7"/>
      <c r="V35" s="7">
        <v>651000</v>
      </c>
      <c r="W35" s="7"/>
      <c r="X35" s="6"/>
      <c r="Y35" s="6"/>
      <c r="Z35" s="6">
        <v>0</v>
      </c>
      <c r="AA35" s="6"/>
      <c r="AB35" s="5"/>
      <c r="AC35" s="5"/>
      <c r="AD35" s="5"/>
      <c r="AE35" s="5"/>
      <c r="AF35" s="5"/>
      <c r="AG35" s="5"/>
      <c r="AH35" s="5"/>
      <c r="AI35" s="5"/>
      <c r="AJ35" s="5"/>
    </row>
    <row r="36" spans="2:36" ht="13.5">
      <c r="B36" s="53"/>
      <c r="C36" s="92" t="s">
        <v>81</v>
      </c>
      <c r="D36" s="49"/>
      <c r="E36" s="232" t="s">
        <v>80</v>
      </c>
      <c r="F36" s="232"/>
      <c r="G36" s="49"/>
      <c r="H36" s="93" t="s">
        <v>79</v>
      </c>
      <c r="I36" s="49"/>
      <c r="J36" s="49"/>
      <c r="K36" s="49"/>
      <c r="L36" s="49"/>
      <c r="M36" s="49"/>
      <c r="N36" s="49"/>
      <c r="O36" s="75"/>
      <c r="P36" s="49"/>
      <c r="Q36" s="94"/>
      <c r="R36" s="47"/>
      <c r="S36" s="6">
        <v>2</v>
      </c>
      <c r="T36" s="7" t="str">
        <f>IF($P$31="","",IF(AND($P$31&gt;=U36,P$31&lt;V36),$P$31-Y36,"-"))</f>
        <v>-</v>
      </c>
      <c r="U36" s="7">
        <v>651000</v>
      </c>
      <c r="V36" s="7">
        <v>1619000</v>
      </c>
      <c r="W36" s="7"/>
      <c r="X36" s="6"/>
      <c r="Y36" s="7">
        <v>650000</v>
      </c>
      <c r="Z36" s="6"/>
      <c r="AA36" s="6"/>
      <c r="AB36" s="5"/>
      <c r="AC36" s="5"/>
      <c r="AD36" s="5"/>
      <c r="AE36" s="5"/>
      <c r="AF36" s="5"/>
      <c r="AG36" s="5"/>
      <c r="AH36" s="5"/>
      <c r="AI36" s="5"/>
      <c r="AJ36" s="5"/>
    </row>
    <row r="37" spans="2:36" ht="13.5">
      <c r="B37" s="53"/>
      <c r="C37" s="92" t="s">
        <v>78</v>
      </c>
      <c r="D37" s="49"/>
      <c r="E37" s="232" t="s">
        <v>77</v>
      </c>
      <c r="F37" s="232"/>
      <c r="G37" s="49"/>
      <c r="H37" s="93" t="s">
        <v>76</v>
      </c>
      <c r="I37" s="49"/>
      <c r="J37" s="49"/>
      <c r="K37" s="49"/>
      <c r="L37" s="49"/>
      <c r="M37" s="49"/>
      <c r="N37" s="49"/>
      <c r="O37" s="75"/>
      <c r="P37" s="49"/>
      <c r="Q37" s="94"/>
      <c r="R37" s="47"/>
      <c r="S37" s="6">
        <v>3</v>
      </c>
      <c r="T37" s="7" t="str">
        <f>IF($P$31="","",IF(AND($P$31&gt;=U37,P$31&lt;V37),Z37,"-"))</f>
        <v>-</v>
      </c>
      <c r="U37" s="7">
        <v>1619000</v>
      </c>
      <c r="V37" s="7">
        <v>1620000</v>
      </c>
      <c r="W37" s="6"/>
      <c r="X37" s="6"/>
      <c r="Y37" s="6"/>
      <c r="Z37" s="7">
        <v>969000</v>
      </c>
      <c r="AA37" s="6"/>
      <c r="AB37" s="5"/>
      <c r="AC37" s="5"/>
      <c r="AD37" s="5"/>
      <c r="AE37" s="5"/>
      <c r="AF37" s="5"/>
      <c r="AG37" s="5"/>
      <c r="AH37" s="5"/>
      <c r="AI37" s="5"/>
      <c r="AJ37" s="5"/>
    </row>
    <row r="38" spans="2:36" ht="13.5">
      <c r="B38" s="53"/>
      <c r="C38" s="92" t="s">
        <v>75</v>
      </c>
      <c r="D38" s="49"/>
      <c r="E38" s="232" t="s">
        <v>74</v>
      </c>
      <c r="F38" s="232"/>
      <c r="G38" s="49"/>
      <c r="H38" s="93" t="s">
        <v>73</v>
      </c>
      <c r="I38" s="49"/>
      <c r="J38" s="49"/>
      <c r="K38" s="49"/>
      <c r="L38" s="49"/>
      <c r="M38" s="49"/>
      <c r="N38" s="49"/>
      <c r="O38" s="75"/>
      <c r="P38" s="49"/>
      <c r="Q38" s="94"/>
      <c r="R38" s="47"/>
      <c r="S38" s="6">
        <v>4</v>
      </c>
      <c r="T38" s="7" t="str">
        <f>IF($P$31="","",IF(AND($P$31&gt;=U38,P$31&lt;V38),Z38,"-"))</f>
        <v>-</v>
      </c>
      <c r="U38" s="7">
        <v>1620000</v>
      </c>
      <c r="V38" s="7">
        <v>1622000</v>
      </c>
      <c r="W38" s="6"/>
      <c r="X38" s="6"/>
      <c r="Y38" s="6"/>
      <c r="Z38" s="7">
        <v>970000</v>
      </c>
      <c r="AA38" s="6"/>
      <c r="AB38" s="5"/>
      <c r="AC38" s="5"/>
      <c r="AD38" s="5"/>
      <c r="AE38" s="5"/>
      <c r="AF38" s="5"/>
      <c r="AG38" s="5"/>
      <c r="AH38" s="5"/>
      <c r="AI38" s="5"/>
      <c r="AJ38" s="5"/>
    </row>
    <row r="39" spans="2:36" ht="13.5">
      <c r="B39" s="53"/>
      <c r="C39" s="92" t="s">
        <v>72</v>
      </c>
      <c r="D39" s="49"/>
      <c r="E39" s="232" t="s">
        <v>71</v>
      </c>
      <c r="F39" s="232"/>
      <c r="G39" s="49"/>
      <c r="H39" s="93" t="s">
        <v>70</v>
      </c>
      <c r="I39" s="49"/>
      <c r="J39" s="49"/>
      <c r="K39" s="49"/>
      <c r="L39" s="49"/>
      <c r="M39" s="49"/>
      <c r="N39" s="49"/>
      <c r="O39" s="75"/>
      <c r="P39" s="49"/>
      <c r="Q39" s="94"/>
      <c r="R39" s="47"/>
      <c r="S39" s="6">
        <v>5</v>
      </c>
      <c r="T39" s="7" t="str">
        <f>IF($P$31="","",IF(AND($P$31&gt;=U39,P$31&lt;V39),Z39,"-"))</f>
        <v>-</v>
      </c>
      <c r="U39" s="7">
        <v>1622000</v>
      </c>
      <c r="V39" s="7">
        <v>1624000</v>
      </c>
      <c r="W39" s="6"/>
      <c r="X39" s="6"/>
      <c r="Y39" s="6"/>
      <c r="Z39" s="7">
        <v>972000</v>
      </c>
      <c r="AA39" s="6"/>
      <c r="AB39" s="5"/>
      <c r="AC39" s="5"/>
      <c r="AD39" s="5"/>
      <c r="AE39" s="5"/>
      <c r="AF39" s="5"/>
      <c r="AG39" s="5"/>
      <c r="AH39" s="5"/>
      <c r="AI39" s="5"/>
      <c r="AJ39" s="5"/>
    </row>
    <row r="40" spans="2:36" ht="13.5">
      <c r="B40" s="53"/>
      <c r="C40" s="92" t="s">
        <v>69</v>
      </c>
      <c r="D40" s="49"/>
      <c r="E40" s="232" t="s">
        <v>68</v>
      </c>
      <c r="F40" s="232"/>
      <c r="G40" s="49"/>
      <c r="H40" s="93" t="s">
        <v>67</v>
      </c>
      <c r="I40" s="49"/>
      <c r="J40" s="49"/>
      <c r="K40" s="49"/>
      <c r="L40" s="49"/>
      <c r="M40" s="49"/>
      <c r="N40" s="49"/>
      <c r="O40" s="75"/>
      <c r="P40" s="49"/>
      <c r="Q40" s="94"/>
      <c r="R40" s="47"/>
      <c r="S40" s="6">
        <v>6</v>
      </c>
      <c r="T40" s="7" t="str">
        <f>IF($P$31="","",IF(AND($P$31&gt;=U40,$P$31&lt;V40),Z40,"-"))</f>
        <v>-</v>
      </c>
      <c r="U40" s="7">
        <v>1624000</v>
      </c>
      <c r="V40" s="7">
        <v>1628000</v>
      </c>
      <c r="W40" s="6"/>
      <c r="X40" s="6"/>
      <c r="Y40" s="6"/>
      <c r="Z40" s="7">
        <v>974000</v>
      </c>
      <c r="AA40" s="6"/>
      <c r="AB40" s="5"/>
      <c r="AC40" s="5"/>
      <c r="AD40" s="5"/>
      <c r="AE40" s="5"/>
      <c r="AF40" s="5"/>
      <c r="AG40" s="5"/>
      <c r="AH40" s="5"/>
      <c r="AI40" s="5"/>
      <c r="AJ40" s="5"/>
    </row>
    <row r="41" spans="2:36" ht="13.5">
      <c r="B41" s="53"/>
      <c r="C41" s="92" t="s">
        <v>66</v>
      </c>
      <c r="D41" s="49"/>
      <c r="E41" s="232" t="s">
        <v>65</v>
      </c>
      <c r="F41" s="232"/>
      <c r="G41" s="49"/>
      <c r="H41" s="230" t="s">
        <v>64</v>
      </c>
      <c r="I41" s="231"/>
      <c r="J41" s="231"/>
      <c r="K41" s="231"/>
      <c r="L41" s="231"/>
      <c r="M41" s="50" t="s">
        <v>63</v>
      </c>
      <c r="N41" s="49"/>
      <c r="O41" s="75"/>
      <c r="P41" s="50"/>
      <c r="Q41" s="94"/>
      <c r="R41" s="47"/>
      <c r="S41" s="6">
        <v>7</v>
      </c>
      <c r="T41" s="7" t="str">
        <f>IF($P$31="","",IF(AND($P$31&gt;=U41,P$31&lt;V41),W41*X41,"-"))</f>
        <v>-</v>
      </c>
      <c r="U41" s="7">
        <v>1628000</v>
      </c>
      <c r="V41" s="7">
        <v>1804000</v>
      </c>
      <c r="W41" s="7">
        <f>ROUNDDOWN($P$31/4000,0)*4000</f>
        <v>0</v>
      </c>
      <c r="X41" s="6">
        <v>0.6</v>
      </c>
      <c r="Y41" s="6"/>
      <c r="Z41" s="6"/>
      <c r="AA41" s="6"/>
      <c r="AB41" s="5"/>
      <c r="AC41" s="5"/>
      <c r="AD41" s="5"/>
      <c r="AE41" s="5"/>
      <c r="AF41" s="5"/>
      <c r="AG41" s="5"/>
      <c r="AH41" s="5"/>
      <c r="AI41" s="5"/>
      <c r="AJ41" s="5"/>
    </row>
    <row r="42" spans="2:36" ht="13.5">
      <c r="B42" s="53"/>
      <c r="C42" s="92" t="s">
        <v>62</v>
      </c>
      <c r="D42" s="49"/>
      <c r="E42" s="232" t="s">
        <v>61</v>
      </c>
      <c r="F42" s="232"/>
      <c r="G42" s="49"/>
      <c r="H42" s="230"/>
      <c r="I42" s="231"/>
      <c r="J42" s="231"/>
      <c r="K42" s="231"/>
      <c r="L42" s="231"/>
      <c r="M42" s="50" t="s">
        <v>60</v>
      </c>
      <c r="N42" s="49"/>
      <c r="O42" s="75"/>
      <c r="P42" s="50"/>
      <c r="Q42" s="94"/>
      <c r="R42" s="47"/>
      <c r="S42" s="6">
        <v>8</v>
      </c>
      <c r="T42" s="7" t="str">
        <f>IF($P$31="","",IF(AND($P$31&gt;=U42,P$31&lt;V42),W42*X42-Y42,"-"))</f>
        <v>-</v>
      </c>
      <c r="U42" s="7">
        <v>1804000</v>
      </c>
      <c r="V42" s="7">
        <v>3604000</v>
      </c>
      <c r="W42" s="7">
        <f>ROUNDDOWN($P$31/4000,0)*4000</f>
        <v>0</v>
      </c>
      <c r="X42" s="6">
        <v>0.7</v>
      </c>
      <c r="Y42" s="7">
        <v>180000</v>
      </c>
      <c r="Z42" s="6"/>
      <c r="AA42" s="6"/>
      <c r="AB42" s="5"/>
      <c r="AC42" s="5"/>
      <c r="AD42" s="5"/>
      <c r="AE42" s="5"/>
      <c r="AF42" s="5"/>
      <c r="AG42" s="5"/>
      <c r="AH42" s="5"/>
      <c r="AI42" s="5"/>
      <c r="AJ42" s="5"/>
    </row>
    <row r="43" spans="2:36" ht="13.5">
      <c r="B43" s="53"/>
      <c r="C43" s="92" t="s">
        <v>59</v>
      </c>
      <c r="D43" s="49"/>
      <c r="E43" s="232" t="s">
        <v>58</v>
      </c>
      <c r="F43" s="232"/>
      <c r="G43" s="49"/>
      <c r="H43" s="230"/>
      <c r="I43" s="231"/>
      <c r="J43" s="231"/>
      <c r="K43" s="231"/>
      <c r="L43" s="231"/>
      <c r="M43" s="50" t="s">
        <v>57</v>
      </c>
      <c r="N43" s="49"/>
      <c r="O43" s="75"/>
      <c r="P43" s="49"/>
      <c r="Q43" s="94"/>
      <c r="R43" s="47"/>
      <c r="S43" s="6">
        <v>9</v>
      </c>
      <c r="T43" s="7" t="str">
        <f>IF($P$31="","",IF(AND($P$31&gt;=U43,P$31&lt;V43),W43*X43-Y43,"-"))</f>
        <v>-</v>
      </c>
      <c r="U43" s="7">
        <v>3604000</v>
      </c>
      <c r="V43" s="7">
        <v>6600000</v>
      </c>
      <c r="W43" s="7">
        <f>ROUNDDOWN($P$31/4000,0)*4000</f>
        <v>0</v>
      </c>
      <c r="X43" s="6">
        <v>0.8</v>
      </c>
      <c r="Y43" s="7">
        <v>540000</v>
      </c>
      <c r="Z43" s="6"/>
      <c r="AA43" s="6"/>
      <c r="AB43" s="5"/>
      <c r="AC43" s="5"/>
      <c r="AD43" s="5"/>
      <c r="AE43" s="5"/>
      <c r="AF43" s="5"/>
      <c r="AG43" s="5"/>
      <c r="AH43" s="5"/>
      <c r="AI43" s="5"/>
      <c r="AJ43" s="5"/>
    </row>
    <row r="44" spans="2:36" ht="13.5">
      <c r="B44" s="53"/>
      <c r="C44" s="92" t="s">
        <v>56</v>
      </c>
      <c r="D44" s="49"/>
      <c r="E44" s="232" t="s">
        <v>55</v>
      </c>
      <c r="F44" s="232"/>
      <c r="G44" s="49"/>
      <c r="H44" s="93" t="s">
        <v>54</v>
      </c>
      <c r="I44" s="49"/>
      <c r="J44" s="49"/>
      <c r="K44" s="49"/>
      <c r="L44" s="49"/>
      <c r="M44" s="49"/>
      <c r="N44" s="49"/>
      <c r="O44" s="75"/>
      <c r="P44" s="49"/>
      <c r="Q44" s="94"/>
      <c r="R44" s="47"/>
      <c r="S44" s="6">
        <v>10</v>
      </c>
      <c r="T44" s="7" t="str">
        <f>IF($P$31="","",IF(AND(P31&gt;=U44,P$31&lt;V44),P$31*X44-Y44,"-"))</f>
        <v>-</v>
      </c>
      <c r="U44" s="7">
        <v>6600000</v>
      </c>
      <c r="V44" s="7">
        <v>10000000</v>
      </c>
      <c r="W44" s="7"/>
      <c r="X44" s="6">
        <v>0.9</v>
      </c>
      <c r="Y44" s="7">
        <v>1200000</v>
      </c>
      <c r="Z44" s="6"/>
      <c r="AA44" s="6"/>
      <c r="AB44" s="5"/>
      <c r="AC44" s="5"/>
      <c r="AD44" s="5"/>
      <c r="AE44" s="5"/>
      <c r="AF44" s="5"/>
      <c r="AG44" s="5"/>
      <c r="AH44" s="5"/>
      <c r="AI44" s="5"/>
      <c r="AJ44" s="5"/>
    </row>
    <row r="45" spans="2:36" ht="13.5">
      <c r="B45" s="53"/>
      <c r="C45" s="92" t="s">
        <v>53</v>
      </c>
      <c r="D45" s="49"/>
      <c r="E45" s="49"/>
      <c r="F45" s="49"/>
      <c r="G45" s="49"/>
      <c r="H45" s="93" t="s">
        <v>52</v>
      </c>
      <c r="I45" s="49"/>
      <c r="J45" s="49"/>
      <c r="K45" s="49"/>
      <c r="L45" s="49"/>
      <c r="M45" s="49"/>
      <c r="N45" s="49"/>
      <c r="O45" s="75"/>
      <c r="P45" s="49"/>
      <c r="Q45" s="94"/>
      <c r="R45" s="47"/>
      <c r="S45" s="6">
        <v>11</v>
      </c>
      <c r="T45" s="7" t="str">
        <f>IF($P$31="","",IF(P$31&gt;=U45,P$31*X45-Y45,"-"))</f>
        <v>-</v>
      </c>
      <c r="U45" s="7">
        <v>10000000</v>
      </c>
      <c r="V45" s="7"/>
      <c r="W45" s="7"/>
      <c r="X45" s="6">
        <v>0.95</v>
      </c>
      <c r="Y45" s="7">
        <v>1700000</v>
      </c>
      <c r="Z45" s="6"/>
      <c r="AA45" s="6"/>
      <c r="AB45" s="5"/>
      <c r="AC45" s="5"/>
      <c r="AD45" s="5"/>
      <c r="AE45" s="5"/>
      <c r="AF45" s="5"/>
      <c r="AG45" s="5"/>
      <c r="AH45" s="5"/>
      <c r="AI45" s="5"/>
      <c r="AJ45" s="5"/>
    </row>
    <row r="46" spans="2:36" ht="14.25" thickBot="1">
      <c r="B46" s="46"/>
      <c r="C46" s="49"/>
      <c r="D46" s="49"/>
      <c r="E46" s="49"/>
      <c r="F46" s="49"/>
      <c r="G46" s="49"/>
      <c r="H46" s="49"/>
      <c r="I46" s="49"/>
      <c r="J46" s="49"/>
      <c r="K46" s="49"/>
      <c r="L46" s="49"/>
      <c r="M46" s="49"/>
      <c r="N46" s="49"/>
      <c r="O46" s="75"/>
      <c r="P46" s="49"/>
      <c r="Q46" s="49"/>
      <c r="R46" s="47"/>
      <c r="S46" s="6"/>
      <c r="T46" s="6"/>
      <c r="U46" s="6"/>
      <c r="V46" s="6"/>
      <c r="W46" s="6"/>
      <c r="X46" s="6"/>
      <c r="Y46" s="6"/>
      <c r="Z46" s="6"/>
      <c r="AA46" s="6"/>
      <c r="AB46" s="5"/>
      <c r="AC46" s="5"/>
      <c r="AD46" s="5"/>
      <c r="AE46" s="5"/>
      <c r="AF46" s="5"/>
      <c r="AG46" s="5"/>
      <c r="AH46" s="5"/>
      <c r="AI46" s="5"/>
      <c r="AJ46" s="5"/>
    </row>
    <row r="47" spans="2:36" ht="15" thickBot="1">
      <c r="B47" s="46"/>
      <c r="C47" s="46"/>
      <c r="D47" s="46"/>
      <c r="E47" s="46"/>
      <c r="F47" s="46"/>
      <c r="G47" s="46"/>
      <c r="H47" s="46"/>
      <c r="I47" s="46"/>
      <c r="J47" s="46"/>
      <c r="K47" s="46"/>
      <c r="L47" s="46"/>
      <c r="M47" s="46"/>
      <c r="N47" s="46"/>
      <c r="O47" s="86" t="s">
        <v>51</v>
      </c>
      <c r="P47" s="87">
        <f>MIN(T35:T45)</f>
        <v>0</v>
      </c>
      <c r="Q47" s="88" t="s">
        <v>0</v>
      </c>
      <c r="S47" s="6"/>
      <c r="T47" s="6"/>
      <c r="U47" s="6"/>
      <c r="V47" s="6"/>
      <c r="W47" s="6"/>
      <c r="X47" s="6"/>
      <c r="Y47" s="6"/>
      <c r="Z47" s="6"/>
      <c r="AA47" s="6"/>
      <c r="AB47" s="5"/>
      <c r="AC47" s="5"/>
      <c r="AD47" s="5"/>
      <c r="AE47" s="5"/>
      <c r="AF47" s="5"/>
      <c r="AG47" s="5"/>
      <c r="AH47" s="5"/>
      <c r="AI47" s="5"/>
      <c r="AJ47" s="5"/>
    </row>
    <row r="48" spans="2:36" ht="8.25" customHeight="1">
      <c r="B48" s="46"/>
      <c r="C48" s="46"/>
      <c r="D48" s="46"/>
      <c r="E48" s="46"/>
      <c r="F48" s="46"/>
      <c r="G48" s="46"/>
      <c r="H48" s="46"/>
      <c r="I48" s="46"/>
      <c r="J48" s="46"/>
      <c r="K48" s="46"/>
      <c r="L48" s="46"/>
      <c r="M48" s="46"/>
      <c r="N48" s="46"/>
      <c r="O48" s="61"/>
      <c r="P48" s="71"/>
      <c r="Q48" s="95"/>
      <c r="R48" s="47"/>
      <c r="S48" s="6"/>
      <c r="T48" s="6"/>
      <c r="U48" s="6"/>
      <c r="V48" s="6"/>
      <c r="W48" s="6"/>
      <c r="X48" s="6"/>
      <c r="Y48" s="6"/>
      <c r="Z48" s="6"/>
      <c r="AA48" s="6"/>
      <c r="AB48" s="5"/>
      <c r="AC48" s="5"/>
      <c r="AD48" s="5"/>
      <c r="AE48" s="5"/>
      <c r="AF48" s="5"/>
      <c r="AG48" s="5"/>
      <c r="AH48" s="5"/>
      <c r="AI48" s="5"/>
      <c r="AJ48" s="5"/>
    </row>
    <row r="49" spans="2:36" ht="14.25">
      <c r="B49" s="60" t="s">
        <v>50</v>
      </c>
      <c r="S49" s="6"/>
      <c r="T49" s="6"/>
      <c r="U49" s="6"/>
      <c r="V49" s="6"/>
      <c r="W49" s="6"/>
      <c r="X49" s="6"/>
      <c r="Y49" s="6"/>
      <c r="Z49" s="6"/>
      <c r="AA49" s="6"/>
      <c r="AB49" s="5"/>
      <c r="AC49" s="5"/>
      <c r="AD49" s="5"/>
      <c r="AE49" s="5"/>
      <c r="AF49" s="5"/>
      <c r="AG49" s="5"/>
      <c r="AH49" s="5"/>
      <c r="AI49" s="5"/>
      <c r="AJ49" s="5"/>
    </row>
    <row r="50" spans="2:11" ht="13.5">
      <c r="B50" s="97" t="s">
        <v>49</v>
      </c>
      <c r="C50" s="53"/>
      <c r="D50" s="53"/>
      <c r="E50" s="53"/>
      <c r="F50" s="46"/>
      <c r="G50" s="46"/>
      <c r="H50" s="46"/>
      <c r="I50" s="46"/>
      <c r="J50" s="46"/>
      <c r="K50" s="46"/>
    </row>
    <row r="51" spans="2:17" ht="14.25" thickBot="1">
      <c r="B51" s="62" t="s">
        <v>48</v>
      </c>
      <c r="C51" s="98"/>
      <c r="D51" s="4"/>
      <c r="E51" s="238" t="s">
        <v>12</v>
      </c>
      <c r="F51" s="238"/>
      <c r="G51" s="238"/>
      <c r="H51" s="238"/>
      <c r="I51" s="238"/>
      <c r="J51" s="238"/>
      <c r="K51" s="238"/>
      <c r="L51" s="238"/>
      <c r="M51" s="238"/>
      <c r="N51" s="238"/>
      <c r="O51" s="46"/>
      <c r="P51" s="65" t="s">
        <v>11</v>
      </c>
      <c r="Q51" s="46"/>
    </row>
    <row r="52" spans="2:17" ht="14.25" thickBot="1">
      <c r="B52" s="46" t="s">
        <v>10</v>
      </c>
      <c r="C52" s="240" t="s">
        <v>47</v>
      </c>
      <c r="D52" s="76"/>
      <c r="E52" s="77" t="s">
        <v>46</v>
      </c>
      <c r="F52" s="46"/>
      <c r="G52" s="46"/>
      <c r="H52" s="46"/>
      <c r="O52" s="53"/>
      <c r="P52" s="84">
        <v>0</v>
      </c>
      <c r="Q52" s="70" t="s">
        <v>0</v>
      </c>
    </row>
    <row r="53" spans="2:17" ht="13.5">
      <c r="B53" s="46"/>
      <c r="C53" s="240"/>
      <c r="D53" s="76"/>
      <c r="E53" s="77" t="s">
        <v>43</v>
      </c>
      <c r="F53" s="46"/>
      <c r="G53" s="46"/>
      <c r="H53" s="46"/>
      <c r="O53" s="46"/>
      <c r="P53" s="71"/>
      <c r="Q53" s="46"/>
    </row>
    <row r="54" spans="2:17" ht="13.5">
      <c r="B54" s="46"/>
      <c r="C54" s="240"/>
      <c r="D54" s="76"/>
      <c r="E54" s="77" t="s">
        <v>42</v>
      </c>
      <c r="F54" s="46"/>
      <c r="G54" s="46"/>
      <c r="H54" s="46"/>
      <c r="O54" s="46"/>
      <c r="P54" s="46"/>
      <c r="Q54" s="46"/>
    </row>
    <row r="55" spans="2:17" ht="14.25" thickBot="1">
      <c r="B55" s="46"/>
      <c r="C55" s="240"/>
      <c r="D55" s="76"/>
      <c r="E55" s="77"/>
      <c r="F55" s="46"/>
      <c r="G55" s="46"/>
      <c r="H55" s="46"/>
      <c r="O55" s="46"/>
      <c r="P55" s="53"/>
      <c r="Q55" s="46"/>
    </row>
    <row r="56" spans="2:20" ht="14.25" thickBot="1">
      <c r="B56" s="46" t="s">
        <v>7</v>
      </c>
      <c r="C56" s="240" t="s">
        <v>45</v>
      </c>
      <c r="D56" s="76"/>
      <c r="E56" s="77" t="s">
        <v>44</v>
      </c>
      <c r="F56" s="46"/>
      <c r="G56" s="46"/>
      <c r="H56" s="46"/>
      <c r="O56" s="53"/>
      <c r="P56" s="84">
        <v>0</v>
      </c>
      <c r="Q56" s="70" t="s">
        <v>0</v>
      </c>
      <c r="T56" s="2">
        <f>IF(P52="",IF(P56="","",P56),IF(P56="",P52,MAX(P52,P56)))</f>
        <v>0</v>
      </c>
    </row>
    <row r="57" spans="2:17" ht="13.5">
      <c r="B57" s="46"/>
      <c r="C57" s="240"/>
      <c r="D57" s="76"/>
      <c r="E57" s="77" t="s">
        <v>43</v>
      </c>
      <c r="F57" s="46"/>
      <c r="G57" s="46"/>
      <c r="H57" s="46"/>
      <c r="O57" s="46"/>
      <c r="P57" s="71"/>
      <c r="Q57" s="46"/>
    </row>
    <row r="58" spans="2:17" ht="13.5">
      <c r="B58" s="46"/>
      <c r="C58" s="240"/>
      <c r="D58" s="76"/>
      <c r="E58" s="77" t="s">
        <v>42</v>
      </c>
      <c r="F58" s="46"/>
      <c r="G58" s="46"/>
      <c r="H58" s="46"/>
      <c r="O58" s="46"/>
      <c r="P58" s="46"/>
      <c r="Q58" s="46"/>
    </row>
    <row r="59" spans="2:17" ht="7.5" customHeight="1" thickBot="1">
      <c r="B59" s="46"/>
      <c r="C59" s="46"/>
      <c r="D59" s="46"/>
      <c r="E59" s="46"/>
      <c r="F59" s="46"/>
      <c r="G59" s="46"/>
      <c r="H59" s="46"/>
      <c r="O59" s="46"/>
      <c r="P59" s="53"/>
      <c r="Q59" s="46"/>
    </row>
    <row r="60" spans="2:17" ht="15" thickBot="1">
      <c r="B60" s="46"/>
      <c r="C60" s="46"/>
      <c r="D60" s="46"/>
      <c r="E60" s="46"/>
      <c r="F60" s="46"/>
      <c r="G60" s="46"/>
      <c r="H60" s="46"/>
      <c r="O60" s="86" t="s">
        <v>41</v>
      </c>
      <c r="P60" s="87">
        <f>IF(AND(P52="",P56=""),"",MAX(P52,P56))</f>
        <v>0</v>
      </c>
      <c r="Q60" s="88" t="s">
        <v>0</v>
      </c>
    </row>
    <row r="61" spans="2:17" ht="6" customHeight="1" thickBot="1">
      <c r="B61" s="46"/>
      <c r="C61" s="46"/>
      <c r="D61" s="46"/>
      <c r="E61" s="46"/>
      <c r="F61" s="46"/>
      <c r="G61" s="46"/>
      <c r="H61" s="46"/>
      <c r="O61" s="46"/>
      <c r="P61" s="71"/>
      <c r="Q61" s="46"/>
    </row>
    <row r="62" spans="2:17" ht="15" thickBot="1">
      <c r="B62" s="46"/>
      <c r="C62" s="46"/>
      <c r="D62" s="46"/>
      <c r="E62" s="46"/>
      <c r="F62" s="46"/>
      <c r="G62" s="46"/>
      <c r="H62" s="46"/>
      <c r="O62" s="86" t="s">
        <v>40</v>
      </c>
      <c r="P62" s="223">
        <f>IF(59&gt;=N1,"",N1)</f>
      </c>
      <c r="Q62" s="88" t="s">
        <v>39</v>
      </c>
    </row>
    <row r="63" spans="2:16" ht="6" customHeight="1">
      <c r="B63" s="46"/>
      <c r="C63" s="46"/>
      <c r="D63" s="46"/>
      <c r="E63" s="46"/>
      <c r="F63" s="46"/>
      <c r="G63" s="46"/>
      <c r="H63" s="46"/>
      <c r="I63" s="99"/>
      <c r="J63" s="100"/>
      <c r="K63" s="101"/>
      <c r="P63" s="102"/>
    </row>
    <row r="64" spans="2:11" ht="13.5">
      <c r="B64" s="46" t="s">
        <v>38</v>
      </c>
      <c r="C64" s="46"/>
      <c r="D64" s="46"/>
      <c r="E64" s="46"/>
      <c r="F64" s="46"/>
      <c r="G64" s="46"/>
      <c r="H64" s="46"/>
      <c r="I64" s="46"/>
      <c r="J64" s="46"/>
      <c r="K64" s="46"/>
    </row>
    <row r="65" spans="2:17" ht="5.25" customHeight="1">
      <c r="B65" s="46"/>
      <c r="C65" s="53"/>
      <c r="D65" s="53"/>
      <c r="E65" s="53"/>
      <c r="F65" s="81"/>
      <c r="G65" s="53"/>
      <c r="H65" s="53"/>
      <c r="I65" s="53"/>
      <c r="J65" s="53"/>
      <c r="K65" s="53"/>
      <c r="L65" s="103"/>
      <c r="M65" s="103"/>
      <c r="N65" s="103"/>
      <c r="O65" s="104"/>
      <c r="P65" s="103"/>
      <c r="Q65" s="103"/>
    </row>
    <row r="66" spans="2:25" ht="13.5">
      <c r="B66" s="103"/>
      <c r="C66" s="105" t="s">
        <v>37</v>
      </c>
      <c r="D66" s="241" t="s">
        <v>36</v>
      </c>
      <c r="E66" s="241"/>
      <c r="F66" s="241"/>
      <c r="G66" s="241"/>
      <c r="H66" s="241"/>
      <c r="I66" s="241"/>
      <c r="J66" s="242" t="s">
        <v>35</v>
      </c>
      <c r="K66" s="242"/>
      <c r="L66" s="242"/>
      <c r="M66" s="242"/>
      <c r="N66" s="242"/>
      <c r="O66" s="242"/>
      <c r="P66" s="242"/>
      <c r="Q66" s="243"/>
      <c r="T66" s="2" t="s">
        <v>251</v>
      </c>
      <c r="U66" s="2" t="s">
        <v>88</v>
      </c>
      <c r="V66" s="2" t="s">
        <v>87</v>
      </c>
      <c r="W66" s="2" t="s">
        <v>252</v>
      </c>
      <c r="X66" s="2" t="s">
        <v>253</v>
      </c>
      <c r="Y66" s="2" t="s">
        <v>254</v>
      </c>
    </row>
    <row r="67" spans="2:22" ht="13.5">
      <c r="B67" s="53"/>
      <c r="C67" s="106" t="s">
        <v>34</v>
      </c>
      <c r="D67" s="106"/>
      <c r="E67" s="49"/>
      <c r="F67" s="51"/>
      <c r="G67" s="49" t="s">
        <v>255</v>
      </c>
      <c r="H67" s="107"/>
      <c r="I67" s="49"/>
      <c r="J67" s="108" t="s">
        <v>256</v>
      </c>
      <c r="K67" s="109"/>
      <c r="L67" s="109"/>
      <c r="M67" s="109"/>
      <c r="N67" s="109"/>
      <c r="O67" s="110"/>
      <c r="P67" s="109"/>
      <c r="Q67" s="111"/>
      <c r="S67" s="2">
        <v>1</v>
      </c>
      <c r="T67" s="2">
        <f>IF($T$56="","",IF(T$56&lt;=V67,Z67,"-"))</f>
        <v>0</v>
      </c>
      <c r="V67" s="2">
        <v>1200000</v>
      </c>
    </row>
    <row r="68" spans="2:25" ht="13.5">
      <c r="B68" s="53"/>
      <c r="C68" s="112"/>
      <c r="D68" s="106"/>
      <c r="E68" s="51" t="s">
        <v>33</v>
      </c>
      <c r="F68" s="51"/>
      <c r="G68" s="49" t="s">
        <v>257</v>
      </c>
      <c r="H68" s="107"/>
      <c r="I68" s="49"/>
      <c r="J68" s="108" t="s">
        <v>32</v>
      </c>
      <c r="K68" s="109"/>
      <c r="L68" s="109"/>
      <c r="M68" s="109"/>
      <c r="N68" s="109"/>
      <c r="O68" s="110"/>
      <c r="P68" s="109"/>
      <c r="Q68" s="111"/>
      <c r="S68" s="2">
        <v>2</v>
      </c>
      <c r="T68" s="2" t="str">
        <f>IF($T$56="","",IF(AND($T$56&gt;=U68,T$56&lt;V68),$T$56-Y68,"-"))</f>
        <v>-</v>
      </c>
      <c r="U68" s="2">
        <v>1200001</v>
      </c>
      <c r="V68" s="2">
        <v>3300000</v>
      </c>
      <c r="Y68" s="2">
        <v>1200000</v>
      </c>
    </row>
    <row r="69" spans="2:25" ht="13.5">
      <c r="B69" s="53"/>
      <c r="C69" s="112"/>
      <c r="D69" s="106"/>
      <c r="E69" s="51" t="s">
        <v>31</v>
      </c>
      <c r="F69" s="51"/>
      <c r="G69" s="49" t="s">
        <v>259</v>
      </c>
      <c r="H69" s="107"/>
      <c r="I69" s="49"/>
      <c r="J69" s="108" t="s">
        <v>30</v>
      </c>
      <c r="K69" s="109"/>
      <c r="L69" s="109"/>
      <c r="M69" s="109"/>
      <c r="N69" s="109"/>
      <c r="O69" s="110"/>
      <c r="P69" s="109"/>
      <c r="Q69" s="111"/>
      <c r="S69" s="2">
        <v>3</v>
      </c>
      <c r="T69" s="2" t="str">
        <f>IF($T$56="","",IF(AND($T$56&gt;=U69,T$56&lt;V69),$T$56*X69-Y69,"-"))</f>
        <v>-</v>
      </c>
      <c r="U69" s="2">
        <v>3300000</v>
      </c>
      <c r="V69" s="2">
        <v>4100000</v>
      </c>
      <c r="X69" s="2">
        <v>0.75</v>
      </c>
      <c r="Y69" s="2">
        <v>375000</v>
      </c>
    </row>
    <row r="70" spans="2:25" ht="13.5">
      <c r="B70" s="53"/>
      <c r="C70" s="112"/>
      <c r="D70" s="106"/>
      <c r="E70" s="51" t="s">
        <v>20</v>
      </c>
      <c r="F70" s="51"/>
      <c r="G70" s="49" t="s">
        <v>261</v>
      </c>
      <c r="H70" s="107"/>
      <c r="I70" s="49"/>
      <c r="J70" s="108" t="s">
        <v>29</v>
      </c>
      <c r="K70" s="109"/>
      <c r="L70" s="109"/>
      <c r="M70" s="109"/>
      <c r="N70" s="109"/>
      <c r="O70" s="110"/>
      <c r="P70" s="109"/>
      <c r="Q70" s="111"/>
      <c r="S70" s="2">
        <v>4</v>
      </c>
      <c r="T70" s="2" t="str">
        <f>IF($T$56="","",IF(AND($T$56&gt;=U70,T$56&lt;V70),$T$56*X70-Y70,"-"))</f>
        <v>-</v>
      </c>
      <c r="U70" s="2">
        <v>4100000</v>
      </c>
      <c r="V70" s="2">
        <v>7700000</v>
      </c>
      <c r="X70" s="2">
        <v>0.85</v>
      </c>
      <c r="Y70" s="2">
        <v>785000</v>
      </c>
    </row>
    <row r="71" spans="2:25" ht="13.5">
      <c r="B71" s="53"/>
      <c r="C71" s="112"/>
      <c r="D71" s="106"/>
      <c r="E71" s="51" t="s">
        <v>18</v>
      </c>
      <c r="F71" s="51"/>
      <c r="G71" s="49"/>
      <c r="H71" s="113"/>
      <c r="I71" s="49"/>
      <c r="J71" s="108" t="s">
        <v>28</v>
      </c>
      <c r="K71" s="109"/>
      <c r="L71" s="109"/>
      <c r="M71" s="109"/>
      <c r="N71" s="109"/>
      <c r="O71" s="110"/>
      <c r="P71" s="109"/>
      <c r="Q71" s="111"/>
      <c r="S71" s="2">
        <v>5</v>
      </c>
      <c r="T71" s="2" t="str">
        <f>IF($T$56="","",IF($T$56&gt;=U71,$T$56*X71-Y71,"-"))</f>
        <v>-</v>
      </c>
      <c r="U71" s="2">
        <v>7700000</v>
      </c>
      <c r="X71" s="2">
        <v>0.95</v>
      </c>
      <c r="Y71" s="2">
        <v>1555000</v>
      </c>
    </row>
    <row r="72" spans="2:22" ht="13.5">
      <c r="B72" s="53"/>
      <c r="C72" s="106" t="s">
        <v>27</v>
      </c>
      <c r="D72" s="106"/>
      <c r="E72" s="51"/>
      <c r="F72" s="51"/>
      <c r="G72" s="49" t="s">
        <v>26</v>
      </c>
      <c r="H72" s="107"/>
      <c r="I72" s="49"/>
      <c r="J72" s="108" t="s">
        <v>25</v>
      </c>
      <c r="K72" s="109"/>
      <c r="L72" s="109"/>
      <c r="M72" s="109"/>
      <c r="N72" s="109"/>
      <c r="O72" s="110"/>
      <c r="P72" s="109"/>
      <c r="Q72" s="111"/>
      <c r="S72" s="2">
        <v>1</v>
      </c>
      <c r="T72" s="2">
        <f>IF($T$56="","",IF(T$56&lt;=V72,Z72,"-"))</f>
        <v>0</v>
      </c>
      <c r="V72" s="2">
        <v>700000</v>
      </c>
    </row>
    <row r="73" spans="2:25" ht="13.5">
      <c r="B73" s="53"/>
      <c r="C73" s="112"/>
      <c r="D73" s="106"/>
      <c r="E73" s="51" t="s">
        <v>24</v>
      </c>
      <c r="F73" s="51"/>
      <c r="G73" s="49" t="s">
        <v>264</v>
      </c>
      <c r="H73" s="107"/>
      <c r="I73" s="49"/>
      <c r="J73" s="108" t="s">
        <v>23</v>
      </c>
      <c r="K73" s="109"/>
      <c r="L73" s="109"/>
      <c r="M73" s="109"/>
      <c r="N73" s="109"/>
      <c r="O73" s="110"/>
      <c r="P73" s="109"/>
      <c r="Q73" s="111"/>
      <c r="S73" s="2">
        <v>2</v>
      </c>
      <c r="T73" s="2" t="str">
        <f>IF($T$56="","",IF(AND($T$56&gt;=U73,T$56&lt;V73),$T$56-Y73,"-"))</f>
        <v>-</v>
      </c>
      <c r="U73" s="2">
        <v>700001</v>
      </c>
      <c r="V73" s="2">
        <v>1300000</v>
      </c>
      <c r="Y73" s="2">
        <v>700000</v>
      </c>
    </row>
    <row r="74" spans="2:25" ht="13.5">
      <c r="B74" s="53"/>
      <c r="C74" s="112"/>
      <c r="D74" s="106"/>
      <c r="E74" s="51" t="s">
        <v>22</v>
      </c>
      <c r="F74" s="51"/>
      <c r="G74" s="49" t="s">
        <v>259</v>
      </c>
      <c r="H74" s="107"/>
      <c r="I74" s="49"/>
      <c r="J74" s="108" t="s">
        <v>21</v>
      </c>
      <c r="K74" s="109"/>
      <c r="L74" s="109"/>
      <c r="M74" s="109"/>
      <c r="N74" s="109"/>
      <c r="O74" s="110"/>
      <c r="P74" s="109"/>
      <c r="Q74" s="111"/>
      <c r="S74" s="2">
        <v>3</v>
      </c>
      <c r="T74" s="2" t="str">
        <f>IF($T$56="","",IF(AND($T$56&gt;=U74,T$56&lt;V74),$T$56*X74-Y74,"-"))</f>
        <v>-</v>
      </c>
      <c r="U74" s="2">
        <v>1300000</v>
      </c>
      <c r="V74" s="2">
        <v>4100000</v>
      </c>
      <c r="X74" s="2">
        <v>0.75</v>
      </c>
      <c r="Y74" s="2">
        <v>375000</v>
      </c>
    </row>
    <row r="75" spans="2:25" ht="13.5">
      <c r="B75" s="53"/>
      <c r="C75" s="112"/>
      <c r="D75" s="106"/>
      <c r="E75" s="51" t="s">
        <v>20</v>
      </c>
      <c r="F75" s="51"/>
      <c r="G75" s="49" t="s">
        <v>261</v>
      </c>
      <c r="H75" s="107"/>
      <c r="I75" s="49"/>
      <c r="J75" s="108" t="s">
        <v>19</v>
      </c>
      <c r="K75" s="109"/>
      <c r="L75" s="109"/>
      <c r="M75" s="109"/>
      <c r="N75" s="109"/>
      <c r="O75" s="110"/>
      <c r="P75" s="109"/>
      <c r="Q75" s="111"/>
      <c r="S75" s="2">
        <v>4</v>
      </c>
      <c r="T75" s="2" t="str">
        <f>IF($T$56="","",IF(AND($T$56&gt;=U75,T$56&lt;V75),$T$56*X75-Y75,"-"))</f>
        <v>-</v>
      </c>
      <c r="U75" s="2">
        <v>4100000</v>
      </c>
      <c r="V75" s="2">
        <v>7700000</v>
      </c>
      <c r="X75" s="2">
        <v>0.85</v>
      </c>
      <c r="Y75" s="2">
        <v>785000</v>
      </c>
    </row>
    <row r="76" spans="2:25" ht="13.5">
      <c r="B76" s="53"/>
      <c r="C76" s="112"/>
      <c r="D76" s="106"/>
      <c r="E76" s="51" t="s">
        <v>18</v>
      </c>
      <c r="F76" s="51"/>
      <c r="G76" s="49"/>
      <c r="H76" s="113"/>
      <c r="I76" s="49"/>
      <c r="J76" s="108" t="s">
        <v>17</v>
      </c>
      <c r="K76" s="109"/>
      <c r="L76" s="109"/>
      <c r="M76" s="109"/>
      <c r="N76" s="109"/>
      <c r="O76" s="110"/>
      <c r="P76" s="109"/>
      <c r="Q76" s="111"/>
      <c r="S76" s="2">
        <v>5</v>
      </c>
      <c r="T76" s="2" t="str">
        <f>IF($T$56="","",IF($T$56&gt;=U76,$T$56*X76-Y76,"-"))</f>
        <v>-</v>
      </c>
      <c r="U76" s="2">
        <v>7700000</v>
      </c>
      <c r="X76" s="2">
        <v>0.95</v>
      </c>
      <c r="Y76" s="2">
        <v>1555000</v>
      </c>
    </row>
    <row r="77" spans="2:17" ht="14.25" thickBot="1">
      <c r="B77" s="46"/>
      <c r="C77" s="49"/>
      <c r="D77" s="49"/>
      <c r="E77" s="49"/>
      <c r="F77" s="49"/>
      <c r="G77" s="49"/>
      <c r="H77" s="49"/>
      <c r="I77" s="49"/>
      <c r="J77" s="49"/>
      <c r="K77" s="49"/>
      <c r="L77" s="113"/>
      <c r="M77" s="113"/>
      <c r="N77" s="113"/>
      <c r="O77" s="114"/>
      <c r="P77" s="113"/>
      <c r="Q77" s="113"/>
    </row>
    <row r="78" spans="2:17" ht="15" thickBot="1">
      <c r="B78" s="46"/>
      <c r="C78" s="46"/>
      <c r="D78" s="46"/>
      <c r="K78" s="46"/>
      <c r="L78" s="46"/>
      <c r="M78" s="46"/>
      <c r="N78" s="47"/>
      <c r="O78" s="86" t="s">
        <v>16</v>
      </c>
      <c r="P78" s="87">
        <f>IF(P62&gt;=65,MIN(T67:T71),MIN(T72:T76))</f>
        <v>0</v>
      </c>
      <c r="Q78" s="88" t="s">
        <v>0</v>
      </c>
    </row>
    <row r="79" spans="2:17" ht="15" thickBot="1">
      <c r="B79" s="46"/>
      <c r="C79" s="46"/>
      <c r="D79" s="46"/>
      <c r="K79" s="46"/>
      <c r="L79" s="46"/>
      <c r="M79" s="46"/>
      <c r="N79" s="47"/>
      <c r="O79" s="86"/>
      <c r="P79" s="3"/>
      <c r="Q79" s="115"/>
    </row>
    <row r="80" ht="13.5">
      <c r="P80" s="102"/>
    </row>
    <row r="81" ht="14.25">
      <c r="B81" s="60" t="s">
        <v>15</v>
      </c>
    </row>
    <row r="82" spans="2:8" ht="13.5">
      <c r="B82" s="46" t="s">
        <v>14</v>
      </c>
      <c r="C82" s="46"/>
      <c r="D82" s="46"/>
      <c r="E82" s="46"/>
      <c r="F82" s="46"/>
      <c r="G82" s="46"/>
      <c r="H82" s="46"/>
    </row>
    <row r="83" spans="2:8" ht="13.5">
      <c r="B83" s="46"/>
      <c r="C83" s="46"/>
      <c r="D83" s="46"/>
      <c r="E83" s="46"/>
      <c r="F83" s="46"/>
      <c r="G83" s="46"/>
      <c r="H83" s="46"/>
    </row>
    <row r="84" spans="2:17" ht="13.5">
      <c r="B84" s="62" t="s">
        <v>13</v>
      </c>
      <c r="C84" s="98"/>
      <c r="D84" s="63"/>
      <c r="E84" s="238" t="s">
        <v>12</v>
      </c>
      <c r="F84" s="238"/>
      <c r="G84" s="238"/>
      <c r="H84" s="238"/>
      <c r="I84" s="238"/>
      <c r="J84" s="238"/>
      <c r="K84" s="238"/>
      <c r="L84" s="238"/>
      <c r="M84" s="238"/>
      <c r="O84" s="116"/>
      <c r="P84" s="117" t="s">
        <v>11</v>
      </c>
      <c r="Q84" s="46"/>
    </row>
    <row r="85" spans="2:17" ht="14.25" thickBot="1">
      <c r="B85" s="63"/>
      <c r="C85" s="63"/>
      <c r="D85" s="63"/>
      <c r="E85" s="45"/>
      <c r="O85" s="46"/>
      <c r="P85" s="118"/>
      <c r="Q85" s="46"/>
    </row>
    <row r="86" spans="2:17" ht="14.25" thickBot="1">
      <c r="B86" s="46" t="s">
        <v>10</v>
      </c>
      <c r="C86" s="239" t="s">
        <v>9</v>
      </c>
      <c r="D86" s="76"/>
      <c r="E86" s="77" t="s">
        <v>8</v>
      </c>
      <c r="O86" s="53"/>
      <c r="P86" s="84">
        <v>0</v>
      </c>
      <c r="Q86" s="70" t="s">
        <v>0</v>
      </c>
    </row>
    <row r="87" spans="2:17" ht="13.5">
      <c r="B87" s="46"/>
      <c r="C87" s="239"/>
      <c r="D87" s="76"/>
      <c r="E87" s="77"/>
      <c r="O87" s="46"/>
      <c r="P87" s="71"/>
      <c r="Q87" s="46"/>
    </row>
    <row r="88" spans="2:17" ht="13.5">
      <c r="B88" s="46"/>
      <c r="C88" s="239"/>
      <c r="D88" s="76"/>
      <c r="E88" s="77"/>
      <c r="O88" s="46"/>
      <c r="P88" s="46"/>
      <c r="Q88" s="46"/>
    </row>
    <row r="89" spans="2:17" ht="14.25" thickBot="1">
      <c r="B89" s="46"/>
      <c r="C89" s="76"/>
      <c r="D89" s="76"/>
      <c r="E89" s="77"/>
      <c r="O89" s="46"/>
      <c r="P89" s="53"/>
      <c r="Q89" s="46"/>
    </row>
    <row r="90" spans="2:17" ht="14.25" thickBot="1">
      <c r="B90" s="46" t="s">
        <v>7</v>
      </c>
      <c r="C90" s="239" t="s">
        <v>6</v>
      </c>
      <c r="D90" s="76"/>
      <c r="E90" s="77" t="s">
        <v>5</v>
      </c>
      <c r="O90" s="53"/>
      <c r="P90" s="84">
        <v>0</v>
      </c>
      <c r="Q90" s="70" t="s">
        <v>0</v>
      </c>
    </row>
    <row r="91" spans="2:17" ht="13.5">
      <c r="B91" s="46"/>
      <c r="C91" s="239"/>
      <c r="D91" s="76"/>
      <c r="E91" s="77"/>
      <c r="O91" s="46"/>
      <c r="P91" s="71"/>
      <c r="Q91" s="46"/>
    </row>
    <row r="92" spans="2:17" ht="13.5">
      <c r="B92" s="46"/>
      <c r="C92" s="239"/>
      <c r="D92" s="76"/>
      <c r="E92" s="77"/>
      <c r="O92" s="46"/>
      <c r="P92" s="46"/>
      <c r="Q92" s="46"/>
    </row>
    <row r="93" spans="2:17" ht="13.5">
      <c r="B93" s="46"/>
      <c r="C93" s="76"/>
      <c r="D93" s="76"/>
      <c r="E93" s="77"/>
      <c r="O93" s="46"/>
      <c r="P93" s="46"/>
      <c r="Q93" s="46"/>
    </row>
    <row r="94" spans="2:17" ht="14.25" thickBot="1">
      <c r="B94" s="46"/>
      <c r="C94" s="46"/>
      <c r="D94" s="46"/>
      <c r="E94" s="46"/>
      <c r="O94" s="46"/>
      <c r="P94" s="53"/>
      <c r="Q94" s="46"/>
    </row>
    <row r="95" spans="2:17" ht="15" thickBot="1">
      <c r="B95" s="46"/>
      <c r="C95" s="46"/>
      <c r="D95" s="46"/>
      <c r="E95" s="46"/>
      <c r="O95" s="86" t="s">
        <v>4</v>
      </c>
      <c r="P95" s="87">
        <f>MAX(P86,P90)</f>
        <v>0</v>
      </c>
      <c r="Q95" s="88" t="s">
        <v>0</v>
      </c>
    </row>
    <row r="96" ht="13.5">
      <c r="P96" s="102"/>
    </row>
    <row r="98" ht="14.25" thickBot="1">
      <c r="P98" s="103"/>
    </row>
    <row r="99" spans="2:17" ht="15" thickBot="1">
      <c r="B99" s="60" t="s">
        <v>3</v>
      </c>
      <c r="K99" s="46"/>
      <c r="L99" s="46"/>
      <c r="M99" s="46"/>
      <c r="N99" s="46"/>
      <c r="O99" s="86" t="s">
        <v>2</v>
      </c>
      <c r="P99" s="87">
        <f>P47+P78+P95</f>
        <v>0</v>
      </c>
      <c r="Q99" s="88" t="s">
        <v>0</v>
      </c>
    </row>
    <row r="100" ht="13.5">
      <c r="P100" s="102"/>
    </row>
  </sheetData>
  <sheetProtection password="DC0D" sheet="1" objects="1" scenarios="1" selectLockedCells="1"/>
  <mergeCells count="44">
    <mergeCell ref="E84:M84"/>
    <mergeCell ref="C86:C88"/>
    <mergeCell ref="C90:C92"/>
    <mergeCell ref="E44:F44"/>
    <mergeCell ref="E51:N51"/>
    <mergeCell ref="C52:C55"/>
    <mergeCell ref="C56:C58"/>
    <mergeCell ref="D66:I66"/>
    <mergeCell ref="J66:Q66"/>
    <mergeCell ref="H41:L43"/>
    <mergeCell ref="E42:F42"/>
    <mergeCell ref="E43:F43"/>
    <mergeCell ref="E25:H25"/>
    <mergeCell ref="C27:C29"/>
    <mergeCell ref="E28:H28"/>
    <mergeCell ref="E29:H29"/>
    <mergeCell ref="E35:F35"/>
    <mergeCell ref="E36:F36"/>
    <mergeCell ref="E37:F37"/>
    <mergeCell ref="E38:F38"/>
    <mergeCell ref="E39:F39"/>
    <mergeCell ref="E40:F40"/>
    <mergeCell ref="E41:F41"/>
    <mergeCell ref="Q22:Q23"/>
    <mergeCell ref="B11:B13"/>
    <mergeCell ref="C11:C13"/>
    <mergeCell ref="C15:C17"/>
    <mergeCell ref="C18:C19"/>
    <mergeCell ref="J22:J23"/>
    <mergeCell ref="K22:K23"/>
    <mergeCell ref="L22:L23"/>
    <mergeCell ref="M22:M23"/>
    <mergeCell ref="N22:N23"/>
    <mergeCell ref="O22:O23"/>
    <mergeCell ref="P22:P23"/>
    <mergeCell ref="B1:L1"/>
    <mergeCell ref="N1:O1"/>
    <mergeCell ref="E6:H6"/>
    <mergeCell ref="I6:O6"/>
    <mergeCell ref="B2:Q2"/>
    <mergeCell ref="E4:H4"/>
    <mergeCell ref="I4:O4"/>
    <mergeCell ref="E5:H5"/>
    <mergeCell ref="I5:O5"/>
  </mergeCells>
  <printOptions/>
  <pageMargins left="0.7" right="0.7" top="0.75" bottom="0.75" header="0.3" footer="0.3"/>
  <pageSetup horizontalDpi="600" verticalDpi="600" orientation="portrait" paperSize="9" scale="77" r:id="rId2"/>
  <rowBreaks count="1" manualBreakCount="1">
    <brk id="79" min="1" max="16" man="1"/>
  </rowBreaks>
  <drawing r:id="rId1"/>
</worksheet>
</file>

<file path=xl/worksheets/sheet5.xml><?xml version="1.0" encoding="utf-8"?>
<worksheet xmlns="http://schemas.openxmlformats.org/spreadsheetml/2006/main" xmlns:r="http://schemas.openxmlformats.org/officeDocument/2006/relationships">
  <sheetPr>
    <tabColor rgb="FFFFFF00"/>
  </sheetPr>
  <dimension ref="A1:AJ100"/>
  <sheetViews>
    <sheetView view="pageBreakPreview" zoomScaleSheetLayoutView="100" zoomScalePageLayoutView="0" workbookViewId="0" topLeftCell="A1">
      <selection activeCell="N1" sqref="N1:O1"/>
    </sheetView>
  </sheetViews>
  <sheetFormatPr defaultColWidth="9.00390625" defaultRowHeight="13.5"/>
  <cols>
    <col min="1" max="1" width="25.125" style="1" customWidth="1"/>
    <col min="2" max="2" width="3.25390625" style="1" customWidth="1"/>
    <col min="3" max="3" width="19.25390625" style="1" customWidth="1"/>
    <col min="4" max="4" width="1.25" style="1" customWidth="1"/>
    <col min="5" max="5" width="16.50390625" style="1" customWidth="1"/>
    <col min="6" max="7" width="3.00390625" style="1" bestFit="1" customWidth="1"/>
    <col min="8" max="8" width="12.875" style="1" bestFit="1" customWidth="1"/>
    <col min="9" max="9" width="4.875" style="1" bestFit="1" customWidth="1"/>
    <col min="10" max="10" width="3.00390625" style="1" customWidth="1"/>
    <col min="11" max="11" width="5.50390625" style="1" bestFit="1" customWidth="1"/>
    <col min="12" max="12" width="3.00390625" style="1" customWidth="1"/>
    <col min="13" max="13" width="12.875" style="1" bestFit="1" customWidth="1"/>
    <col min="14" max="14" width="3.00390625" style="1" customWidth="1"/>
    <col min="15" max="15" width="3.00390625" style="96" customWidth="1"/>
    <col min="16" max="16" width="17.125" style="1" customWidth="1"/>
    <col min="17" max="17" width="3.00390625" style="1" customWidth="1"/>
    <col min="18" max="18" width="5.75390625" style="2" customWidth="1"/>
    <col min="19" max="19" width="7.25390625" style="2" hidden="1" customWidth="1"/>
    <col min="20" max="20" width="7.625" style="2" hidden="1" customWidth="1"/>
    <col min="21" max="22" width="9.25390625" style="2" hidden="1" customWidth="1"/>
    <col min="23" max="23" width="10.25390625" style="2" hidden="1" customWidth="1"/>
    <col min="24" max="24" width="4.75390625" style="2" hidden="1" customWidth="1"/>
    <col min="25" max="25" width="7.25390625" style="2" hidden="1" customWidth="1"/>
    <col min="26" max="27" width="9.00390625" style="2" hidden="1" customWidth="1"/>
    <col min="28" max="16384" width="9.00390625" style="1" customWidth="1"/>
  </cols>
  <sheetData>
    <row r="1" spans="2:17" ht="42.75" thickBot="1">
      <c r="B1" s="255" t="s">
        <v>284</v>
      </c>
      <c r="C1" s="255"/>
      <c r="D1" s="255"/>
      <c r="E1" s="255"/>
      <c r="F1" s="255"/>
      <c r="G1" s="255"/>
      <c r="H1" s="255"/>
      <c r="I1" s="255"/>
      <c r="J1" s="255"/>
      <c r="K1" s="255"/>
      <c r="L1" s="255"/>
      <c r="M1" s="219" t="s">
        <v>402</v>
      </c>
      <c r="N1" s="256"/>
      <c r="O1" s="257"/>
      <c r="P1" s="218" t="s">
        <v>403</v>
      </c>
      <c r="Q1" s="217"/>
    </row>
    <row r="2" spans="1:19" ht="17.25">
      <c r="A2" s="46"/>
      <c r="B2" s="263" t="s">
        <v>1</v>
      </c>
      <c r="C2" s="264"/>
      <c r="D2" s="264"/>
      <c r="E2" s="264"/>
      <c r="F2" s="264"/>
      <c r="G2" s="264"/>
      <c r="H2" s="264"/>
      <c r="I2" s="264"/>
      <c r="J2" s="264"/>
      <c r="K2" s="264"/>
      <c r="L2" s="264"/>
      <c r="M2" s="264"/>
      <c r="N2" s="264"/>
      <c r="O2" s="264"/>
      <c r="P2" s="264"/>
      <c r="Q2" s="266"/>
      <c r="R2" s="47"/>
      <c r="S2" s="47"/>
    </row>
    <row r="3" spans="1:19" ht="8.25" customHeight="1" hidden="1" thickBot="1">
      <c r="A3" s="46"/>
      <c r="B3" s="48"/>
      <c r="C3" s="49"/>
      <c r="D3" s="49"/>
      <c r="E3" s="49"/>
      <c r="F3" s="49"/>
      <c r="G3" s="49"/>
      <c r="H3" s="49"/>
      <c r="I3" s="49"/>
      <c r="J3" s="49"/>
      <c r="K3" s="49"/>
      <c r="L3" s="49"/>
      <c r="M3" s="50"/>
      <c r="N3" s="51"/>
      <c r="O3" s="51"/>
      <c r="P3" s="50"/>
      <c r="Q3" s="49"/>
      <c r="R3" s="52"/>
      <c r="S3" s="47"/>
    </row>
    <row r="4" spans="1:25" ht="15" customHeight="1" hidden="1" thickBot="1">
      <c r="A4" s="53"/>
      <c r="B4" s="54"/>
      <c r="C4" s="54"/>
      <c r="D4" s="54"/>
      <c r="E4" s="267" t="s">
        <v>116</v>
      </c>
      <c r="F4" s="268"/>
      <c r="G4" s="268"/>
      <c r="H4" s="268"/>
      <c r="I4" s="260"/>
      <c r="J4" s="261"/>
      <c r="K4" s="261"/>
      <c r="L4" s="261"/>
      <c r="M4" s="261"/>
      <c r="N4" s="261"/>
      <c r="O4" s="262"/>
      <c r="P4" s="55"/>
      <c r="Q4" s="10"/>
      <c r="R4" s="10"/>
      <c r="S4" s="10"/>
      <c r="T4" s="10"/>
      <c r="U4" s="10"/>
      <c r="V4" s="10"/>
      <c r="W4" s="10"/>
      <c r="X4" s="10"/>
      <c r="Y4" s="10"/>
    </row>
    <row r="5" spans="1:25" ht="15" customHeight="1" hidden="1" thickBot="1">
      <c r="A5" s="53"/>
      <c r="B5" s="54"/>
      <c r="C5" s="54"/>
      <c r="D5" s="54"/>
      <c r="E5" s="267" t="s">
        <v>115</v>
      </c>
      <c r="F5" s="268"/>
      <c r="G5" s="268"/>
      <c r="H5" s="268"/>
      <c r="I5" s="260"/>
      <c r="J5" s="261"/>
      <c r="K5" s="261"/>
      <c r="L5" s="261"/>
      <c r="M5" s="261"/>
      <c r="N5" s="261"/>
      <c r="O5" s="262"/>
      <c r="P5" s="55"/>
      <c r="Q5" s="10"/>
      <c r="R5" s="10"/>
      <c r="S5" s="10"/>
      <c r="T5" s="10"/>
      <c r="U5" s="10"/>
      <c r="V5" s="10"/>
      <c r="W5" s="10"/>
      <c r="X5" s="10"/>
      <c r="Y5" s="10"/>
    </row>
    <row r="6" spans="1:25" ht="15" customHeight="1" hidden="1" thickBot="1">
      <c r="A6" s="53"/>
      <c r="B6" s="54"/>
      <c r="C6" s="54"/>
      <c r="D6" s="54"/>
      <c r="E6" s="258" t="s">
        <v>114</v>
      </c>
      <c r="F6" s="259"/>
      <c r="G6" s="259"/>
      <c r="H6" s="259"/>
      <c r="I6" s="260"/>
      <c r="J6" s="261"/>
      <c r="K6" s="261"/>
      <c r="L6" s="261"/>
      <c r="M6" s="261"/>
      <c r="N6" s="261"/>
      <c r="O6" s="262"/>
      <c r="P6" s="55"/>
      <c r="Q6" s="10"/>
      <c r="R6" s="10"/>
      <c r="S6" s="10"/>
      <c r="T6" s="10"/>
      <c r="U6" s="10"/>
      <c r="V6" s="10"/>
      <c r="W6" s="10"/>
      <c r="X6" s="10"/>
      <c r="Y6" s="10"/>
    </row>
    <row r="7" spans="1:25" ht="8.25" customHeight="1" hidden="1">
      <c r="A7" s="46"/>
      <c r="B7" s="56"/>
      <c r="C7" s="56"/>
      <c r="D7" s="56"/>
      <c r="E7" s="57"/>
      <c r="F7" s="57"/>
      <c r="G7" s="57"/>
      <c r="H7" s="57"/>
      <c r="I7" s="57"/>
      <c r="J7" s="58"/>
      <c r="K7" s="59"/>
      <c r="L7" s="59"/>
      <c r="M7" s="59"/>
      <c r="N7" s="59"/>
      <c r="O7" s="59"/>
      <c r="P7" s="10"/>
      <c r="Q7" s="10"/>
      <c r="R7" s="10"/>
      <c r="S7" s="10"/>
      <c r="T7" s="10"/>
      <c r="U7" s="10"/>
      <c r="V7" s="10"/>
      <c r="W7" s="10"/>
      <c r="X7" s="10"/>
      <c r="Y7" s="10"/>
    </row>
    <row r="8" spans="1:25" ht="14.25" customHeight="1">
      <c r="A8" s="46"/>
      <c r="B8" s="60" t="s">
        <v>113</v>
      </c>
      <c r="C8" s="56"/>
      <c r="D8" s="56"/>
      <c r="E8" s="56"/>
      <c r="F8" s="56"/>
      <c r="G8" s="56"/>
      <c r="H8" s="56"/>
      <c r="I8" s="56"/>
      <c r="J8" s="54"/>
      <c r="K8" s="10"/>
      <c r="L8" s="10"/>
      <c r="M8" s="10"/>
      <c r="N8" s="10"/>
      <c r="O8" s="10"/>
      <c r="P8" s="10"/>
      <c r="Q8" s="10"/>
      <c r="R8" s="10"/>
      <c r="S8" s="10"/>
      <c r="T8" s="10"/>
      <c r="U8" s="10"/>
      <c r="V8" s="10"/>
      <c r="W8" s="10"/>
      <c r="X8" s="10"/>
      <c r="Y8" s="10"/>
    </row>
    <row r="9" spans="1:19" ht="13.5">
      <c r="A9" s="46"/>
      <c r="B9" s="46" t="s">
        <v>112</v>
      </c>
      <c r="C9" s="46"/>
      <c r="D9" s="46"/>
      <c r="E9" s="46"/>
      <c r="F9" s="46"/>
      <c r="G9" s="46"/>
      <c r="H9" s="46"/>
      <c r="I9" s="46"/>
      <c r="J9" s="46"/>
      <c r="K9" s="46"/>
      <c r="L9" s="46"/>
      <c r="M9" s="46"/>
      <c r="N9" s="46"/>
      <c r="O9" s="61"/>
      <c r="P9" s="46"/>
      <c r="Q9" s="46"/>
      <c r="R9" s="52"/>
      <c r="S9" s="47"/>
    </row>
    <row r="10" spans="2:17" ht="14.25" thickBot="1">
      <c r="B10" s="62" t="s">
        <v>111</v>
      </c>
      <c r="C10" s="62"/>
      <c r="D10" s="63"/>
      <c r="E10" s="64" t="s">
        <v>12</v>
      </c>
      <c r="F10" s="64"/>
      <c r="G10" s="64"/>
      <c r="H10" s="64"/>
      <c r="I10" s="64"/>
      <c r="J10" s="64"/>
      <c r="K10" s="64"/>
      <c r="L10" s="64"/>
      <c r="M10" s="64"/>
      <c r="N10" s="64"/>
      <c r="O10" s="61"/>
      <c r="P10" s="65" t="s">
        <v>11</v>
      </c>
      <c r="Q10" s="46"/>
    </row>
    <row r="11" spans="1:17" ht="14.25" thickBot="1">
      <c r="A11" s="46"/>
      <c r="B11" s="252" t="s">
        <v>10</v>
      </c>
      <c r="C11" s="236" t="s">
        <v>110</v>
      </c>
      <c r="D11" s="66"/>
      <c r="E11" s="67" t="s">
        <v>109</v>
      </c>
      <c r="F11" s="53"/>
      <c r="G11" s="53"/>
      <c r="H11" s="53"/>
      <c r="I11" s="53"/>
      <c r="J11" s="53"/>
      <c r="K11" s="53"/>
      <c r="L11" s="53"/>
      <c r="M11" s="53"/>
      <c r="N11" s="53"/>
      <c r="O11" s="68"/>
      <c r="P11" s="84">
        <v>0</v>
      </c>
      <c r="Q11" s="70" t="s">
        <v>0</v>
      </c>
    </row>
    <row r="12" spans="1:17" ht="13.5">
      <c r="A12" s="46"/>
      <c r="B12" s="252"/>
      <c r="C12" s="236"/>
      <c r="D12" s="66"/>
      <c r="E12" s="67" t="s">
        <v>108</v>
      </c>
      <c r="F12" s="53"/>
      <c r="G12" s="53"/>
      <c r="H12" s="53"/>
      <c r="I12" s="53"/>
      <c r="J12" s="53"/>
      <c r="K12" s="53"/>
      <c r="L12" s="53"/>
      <c r="M12" s="53"/>
      <c r="N12" s="53"/>
      <c r="O12" s="68"/>
      <c r="P12" s="71"/>
      <c r="Q12" s="46"/>
    </row>
    <row r="13" spans="1:17" ht="13.5">
      <c r="A13" s="46"/>
      <c r="B13" s="252"/>
      <c r="C13" s="236"/>
      <c r="D13" s="66"/>
      <c r="E13" s="67"/>
      <c r="F13" s="53"/>
      <c r="G13" s="53"/>
      <c r="H13" s="53"/>
      <c r="I13" s="53"/>
      <c r="J13" s="53"/>
      <c r="K13" s="53"/>
      <c r="L13" s="53"/>
      <c r="M13" s="53"/>
      <c r="N13" s="53"/>
      <c r="O13" s="68"/>
      <c r="P13" s="53"/>
      <c r="Q13" s="46"/>
    </row>
    <row r="14" spans="1:17" ht="3.75" customHeight="1" thickBot="1">
      <c r="A14" s="46"/>
      <c r="B14" s="49"/>
      <c r="C14" s="72"/>
      <c r="D14" s="73"/>
      <c r="E14" s="74"/>
      <c r="F14" s="49"/>
      <c r="G14" s="49"/>
      <c r="H14" s="49"/>
      <c r="I14" s="49"/>
      <c r="J14" s="49"/>
      <c r="K14" s="49"/>
      <c r="L14" s="49"/>
      <c r="M14" s="49"/>
      <c r="N14" s="49"/>
      <c r="O14" s="75"/>
      <c r="P14" s="49"/>
      <c r="Q14" s="46"/>
    </row>
    <row r="15" spans="1:17" ht="14.25" customHeight="1" thickBot="1">
      <c r="A15" s="46"/>
      <c r="B15" s="46" t="s">
        <v>7</v>
      </c>
      <c r="C15" s="236" t="s">
        <v>107</v>
      </c>
      <c r="D15" s="66"/>
      <c r="E15" s="67" t="s">
        <v>106</v>
      </c>
      <c r="F15" s="53"/>
      <c r="G15" s="53"/>
      <c r="H15" s="53"/>
      <c r="I15" s="53"/>
      <c r="J15" s="53"/>
      <c r="K15" s="53"/>
      <c r="L15" s="53"/>
      <c r="M15" s="53"/>
      <c r="N15" s="53"/>
      <c r="O15" s="68"/>
      <c r="P15" s="84">
        <v>0</v>
      </c>
      <c r="Q15" s="70" t="s">
        <v>0</v>
      </c>
    </row>
    <row r="16" spans="1:17" ht="13.5">
      <c r="A16" s="46"/>
      <c r="B16" s="46"/>
      <c r="C16" s="236"/>
      <c r="D16" s="66"/>
      <c r="E16" s="67"/>
      <c r="F16" s="53"/>
      <c r="G16" s="53"/>
      <c r="H16" s="53"/>
      <c r="I16" s="53"/>
      <c r="J16" s="53"/>
      <c r="K16" s="53"/>
      <c r="L16" s="53"/>
      <c r="M16" s="53"/>
      <c r="N16" s="53"/>
      <c r="O16" s="68"/>
      <c r="P16" s="71"/>
      <c r="Q16" s="46"/>
    </row>
    <row r="17" spans="1:17" ht="13.5">
      <c r="A17" s="46"/>
      <c r="B17" s="46"/>
      <c r="C17" s="236"/>
      <c r="D17" s="66"/>
      <c r="E17" s="67"/>
      <c r="F17" s="53"/>
      <c r="G17" s="53"/>
      <c r="H17" s="53"/>
      <c r="I17" s="53"/>
      <c r="J17" s="53"/>
      <c r="K17" s="53"/>
      <c r="L17" s="53"/>
      <c r="M17" s="53"/>
      <c r="N17" s="53"/>
      <c r="O17" s="68"/>
      <c r="P17" s="46"/>
      <c r="Q17" s="46"/>
    </row>
    <row r="18" spans="1:17" ht="13.5" customHeight="1">
      <c r="A18" s="46"/>
      <c r="B18" s="46" t="s">
        <v>105</v>
      </c>
      <c r="C18" s="253" t="s">
        <v>104</v>
      </c>
      <c r="D18" s="76"/>
      <c r="E18" s="77" t="s">
        <v>103</v>
      </c>
      <c r="F18" s="46"/>
      <c r="G18" s="46"/>
      <c r="H18" s="46"/>
      <c r="I18" s="46"/>
      <c r="J18" s="46"/>
      <c r="K18" s="46"/>
      <c r="L18" s="46"/>
      <c r="M18" s="46"/>
      <c r="N18" s="46"/>
      <c r="O18" s="61"/>
      <c r="P18" s="78"/>
      <c r="Q18" s="53"/>
    </row>
    <row r="19" spans="1:17" ht="13.5">
      <c r="A19" s="46"/>
      <c r="B19" s="46"/>
      <c r="C19" s="253"/>
      <c r="D19" s="76"/>
      <c r="E19" s="77"/>
      <c r="F19" s="46"/>
      <c r="G19" s="46"/>
      <c r="H19" s="46"/>
      <c r="I19" s="46"/>
      <c r="J19" s="46"/>
      <c r="K19" s="46"/>
      <c r="L19" s="46"/>
      <c r="M19" s="46"/>
      <c r="N19" s="46"/>
      <c r="O19" s="61"/>
      <c r="P19" s="78"/>
      <c r="Q19" s="46"/>
    </row>
    <row r="20" spans="1:17" ht="36.75" thickBot="1">
      <c r="A20" s="46"/>
      <c r="B20" s="46"/>
      <c r="C20" s="76"/>
      <c r="D20" s="76"/>
      <c r="E20" s="79" t="s">
        <v>102</v>
      </c>
      <c r="F20" s="46"/>
      <c r="G20" s="46"/>
      <c r="H20" s="80" t="s">
        <v>101</v>
      </c>
      <c r="I20" s="46"/>
      <c r="J20" s="46"/>
      <c r="K20" s="46"/>
      <c r="L20" s="46"/>
      <c r="M20" s="46"/>
      <c r="N20" s="46"/>
      <c r="O20" s="61"/>
      <c r="P20" s="46"/>
      <c r="Q20" s="46"/>
    </row>
    <row r="21" spans="1:19" ht="14.25" thickBot="1">
      <c r="A21" s="46"/>
      <c r="B21" s="46"/>
      <c r="C21" s="76"/>
      <c r="D21" s="66"/>
      <c r="E21" s="84">
        <v>0</v>
      </c>
      <c r="F21" s="70" t="s">
        <v>0</v>
      </c>
      <c r="G21" s="68" t="s">
        <v>100</v>
      </c>
      <c r="H21" s="84">
        <v>0</v>
      </c>
      <c r="I21" s="70" t="s">
        <v>0</v>
      </c>
      <c r="J21" s="46"/>
      <c r="K21" s="46"/>
      <c r="L21" s="46"/>
      <c r="M21" s="53"/>
      <c r="N21" s="46"/>
      <c r="O21" s="61"/>
      <c r="P21" s="53"/>
      <c r="Q21" s="46"/>
      <c r="R21" s="47"/>
      <c r="S21" s="47"/>
    </row>
    <row r="22" spans="1:17" ht="13.5">
      <c r="A22" s="46"/>
      <c r="B22" s="46"/>
      <c r="C22" s="76"/>
      <c r="D22" s="76"/>
      <c r="E22" s="71"/>
      <c r="F22" s="53"/>
      <c r="G22" s="53"/>
      <c r="H22" s="71"/>
      <c r="I22" s="53"/>
      <c r="J22" s="254" t="s">
        <v>91</v>
      </c>
      <c r="K22" s="254">
        <v>12</v>
      </c>
      <c r="L22" s="247" t="s">
        <v>99</v>
      </c>
      <c r="M22" s="244">
        <f>IF(H21="","",H21)</f>
        <v>0</v>
      </c>
      <c r="N22" s="246" t="s">
        <v>0</v>
      </c>
      <c r="O22" s="247" t="s">
        <v>98</v>
      </c>
      <c r="P22" s="248">
        <f>IF(OR(E21="",E25=""),"",(E21-H21)/E25*K22+M22)</f>
      </c>
      <c r="Q22" s="246" t="s">
        <v>0</v>
      </c>
    </row>
    <row r="23" spans="1:17" ht="14.25" thickBot="1">
      <c r="A23" s="46"/>
      <c r="B23" s="46"/>
      <c r="C23" s="76"/>
      <c r="D23" s="76"/>
      <c r="E23" s="49"/>
      <c r="F23" s="49"/>
      <c r="G23" s="49"/>
      <c r="H23" s="49"/>
      <c r="I23" s="49"/>
      <c r="J23" s="254"/>
      <c r="K23" s="254"/>
      <c r="L23" s="247"/>
      <c r="M23" s="245"/>
      <c r="N23" s="246"/>
      <c r="O23" s="247"/>
      <c r="P23" s="249"/>
      <c r="Q23" s="246"/>
    </row>
    <row r="24" spans="1:19" ht="14.25" thickBot="1">
      <c r="A24" s="46"/>
      <c r="B24" s="46"/>
      <c r="C24" s="76"/>
      <c r="D24" s="76"/>
      <c r="E24" s="81" t="s">
        <v>97</v>
      </c>
      <c r="F24" s="82"/>
      <c r="G24" s="82"/>
      <c r="H24" s="82"/>
      <c r="I24" s="53"/>
      <c r="J24" s="61"/>
      <c r="K24" s="61"/>
      <c r="L24" s="53"/>
      <c r="M24" s="71"/>
      <c r="N24" s="53"/>
      <c r="O24" s="68"/>
      <c r="P24" s="71"/>
      <c r="Q24" s="46"/>
      <c r="R24" s="47"/>
      <c r="S24" s="47"/>
    </row>
    <row r="25" spans="1:19" ht="14.25" thickBot="1">
      <c r="A25" s="46"/>
      <c r="B25" s="46"/>
      <c r="C25" s="76"/>
      <c r="D25" s="66"/>
      <c r="E25" s="233"/>
      <c r="F25" s="234"/>
      <c r="G25" s="234"/>
      <c r="H25" s="234"/>
      <c r="I25" s="70" t="s">
        <v>96</v>
      </c>
      <c r="J25" s="53"/>
      <c r="K25" s="53"/>
      <c r="L25" s="53"/>
      <c r="M25" s="53"/>
      <c r="N25" s="53"/>
      <c r="O25" s="68"/>
      <c r="P25" s="53"/>
      <c r="Q25" s="53"/>
      <c r="R25" s="47"/>
      <c r="S25" s="47"/>
    </row>
    <row r="26" spans="1:19" ht="6.75" customHeight="1">
      <c r="A26" s="46"/>
      <c r="B26" s="53"/>
      <c r="C26" s="66"/>
      <c r="D26" s="66"/>
      <c r="E26" s="83"/>
      <c r="F26" s="71"/>
      <c r="G26" s="71"/>
      <c r="H26" s="71"/>
      <c r="I26" s="53"/>
      <c r="J26" s="53"/>
      <c r="K26" s="53"/>
      <c r="L26" s="53"/>
      <c r="M26" s="53"/>
      <c r="N26" s="53"/>
      <c r="O26" s="68"/>
      <c r="P26" s="53"/>
      <c r="Q26" s="53"/>
      <c r="R26" s="47"/>
      <c r="S26" s="47"/>
    </row>
    <row r="27" spans="1:19" ht="13.5" customHeight="1">
      <c r="A27" s="46"/>
      <c r="B27" s="49" t="s">
        <v>95</v>
      </c>
      <c r="C27" s="235" t="s">
        <v>94</v>
      </c>
      <c r="D27" s="73"/>
      <c r="E27" s="74" t="s">
        <v>93</v>
      </c>
      <c r="F27" s="49"/>
      <c r="G27" s="49"/>
      <c r="H27" s="49"/>
      <c r="I27" s="49"/>
      <c r="J27" s="49"/>
      <c r="K27" s="49"/>
      <c r="L27" s="49"/>
      <c r="M27" s="49"/>
      <c r="N27" s="49"/>
      <c r="O27" s="75"/>
      <c r="P27" s="49"/>
      <c r="Q27" s="49"/>
      <c r="R27" s="47"/>
      <c r="S27" s="47"/>
    </row>
    <row r="28" spans="1:19" ht="14.25" customHeight="1" thickBot="1">
      <c r="A28" s="46"/>
      <c r="B28" s="53"/>
      <c r="C28" s="236"/>
      <c r="D28" s="66"/>
      <c r="E28" s="237" t="s">
        <v>92</v>
      </c>
      <c r="F28" s="237"/>
      <c r="G28" s="237"/>
      <c r="H28" s="237"/>
      <c r="I28" s="53"/>
      <c r="J28" s="53"/>
      <c r="K28" s="53"/>
      <c r="L28" s="53"/>
      <c r="M28" s="53"/>
      <c r="N28" s="53"/>
      <c r="O28" s="68"/>
      <c r="P28" s="53"/>
      <c r="Q28" s="53"/>
      <c r="R28" s="47"/>
      <c r="S28" s="47"/>
    </row>
    <row r="29" spans="1:17" ht="14.25" thickBot="1">
      <c r="A29" s="46"/>
      <c r="B29" s="53"/>
      <c r="C29" s="236"/>
      <c r="D29" s="66"/>
      <c r="E29" s="250">
        <v>0</v>
      </c>
      <c r="F29" s="251"/>
      <c r="G29" s="251"/>
      <c r="H29" s="251"/>
      <c r="I29" s="70" t="s">
        <v>0</v>
      </c>
      <c r="J29" s="68" t="s">
        <v>91</v>
      </c>
      <c r="K29" s="68">
        <v>12</v>
      </c>
      <c r="L29" s="53"/>
      <c r="M29" s="53"/>
      <c r="N29" s="53"/>
      <c r="O29" s="68" t="s">
        <v>90</v>
      </c>
      <c r="P29" s="85">
        <f>IF(E29="","",E29*K29)</f>
        <v>0</v>
      </c>
      <c r="Q29" s="70" t="s">
        <v>0</v>
      </c>
    </row>
    <row r="30" spans="1:30" ht="14.25" thickBot="1">
      <c r="A30" s="46"/>
      <c r="B30" s="46"/>
      <c r="C30" s="46"/>
      <c r="D30" s="46"/>
      <c r="E30" s="71"/>
      <c r="F30" s="71"/>
      <c r="G30" s="71"/>
      <c r="H30" s="71"/>
      <c r="I30" s="46"/>
      <c r="J30" s="46"/>
      <c r="K30" s="46"/>
      <c r="L30" s="46"/>
      <c r="M30" s="46"/>
      <c r="N30" s="46"/>
      <c r="O30" s="61"/>
      <c r="P30" s="71"/>
      <c r="Q30" s="46"/>
      <c r="R30" s="47"/>
      <c r="AB30" s="2"/>
      <c r="AC30" s="2"/>
      <c r="AD30" s="2"/>
    </row>
    <row r="31" spans="1:30" ht="15" thickBot="1">
      <c r="A31" s="46"/>
      <c r="B31" s="46"/>
      <c r="C31" s="46"/>
      <c r="D31" s="46"/>
      <c r="E31" s="46"/>
      <c r="F31" s="46"/>
      <c r="G31" s="46"/>
      <c r="H31" s="46"/>
      <c r="I31" s="46"/>
      <c r="J31" s="46"/>
      <c r="K31" s="46"/>
      <c r="L31" s="46"/>
      <c r="M31" s="46"/>
      <c r="N31" s="46"/>
      <c r="O31" s="86" t="s">
        <v>41</v>
      </c>
      <c r="P31" s="87">
        <f>IF(AND(P11="",P15="",P22="",P29=""),"",MAX(P11,P15,P22,P29))</f>
        <v>0</v>
      </c>
      <c r="Q31" s="88" t="s">
        <v>0</v>
      </c>
      <c r="AB31" s="2"/>
      <c r="AC31" s="2"/>
      <c r="AD31" s="2"/>
    </row>
    <row r="32" spans="1:18" ht="13.5">
      <c r="A32" s="46"/>
      <c r="B32" s="46"/>
      <c r="C32" s="46"/>
      <c r="D32" s="46"/>
      <c r="E32" s="46"/>
      <c r="F32" s="46"/>
      <c r="G32" s="46"/>
      <c r="H32" s="46"/>
      <c r="I32" s="46"/>
      <c r="J32" s="46"/>
      <c r="K32" s="46"/>
      <c r="L32" s="46"/>
      <c r="M32" s="46"/>
      <c r="N32" s="46"/>
      <c r="O32" s="61"/>
      <c r="P32" s="71"/>
      <c r="Q32" s="46"/>
      <c r="R32" s="47"/>
    </row>
    <row r="33" spans="1:36" ht="13.5">
      <c r="A33" s="46"/>
      <c r="B33" s="46" t="s">
        <v>89</v>
      </c>
      <c r="C33" s="53"/>
      <c r="D33" s="53"/>
      <c r="E33" s="53"/>
      <c r="F33" s="53"/>
      <c r="G33" s="53"/>
      <c r="H33" s="53"/>
      <c r="I33" s="53"/>
      <c r="J33" s="53"/>
      <c r="K33" s="53"/>
      <c r="L33" s="53"/>
      <c r="M33" s="53"/>
      <c r="N33" s="53"/>
      <c r="O33" s="68"/>
      <c r="P33" s="53"/>
      <c r="Q33" s="53"/>
      <c r="R33" s="47"/>
      <c r="S33" s="6"/>
      <c r="T33" s="6"/>
      <c r="U33" s="6"/>
      <c r="V33" s="6"/>
      <c r="W33" s="6"/>
      <c r="X33" s="6"/>
      <c r="Y33" s="6"/>
      <c r="Z33" s="6"/>
      <c r="AA33" s="6"/>
      <c r="AB33" s="5"/>
      <c r="AC33" s="5"/>
      <c r="AD33" s="5"/>
      <c r="AE33" s="5"/>
      <c r="AF33" s="5"/>
      <c r="AG33" s="5"/>
      <c r="AH33" s="5"/>
      <c r="AI33" s="5"/>
      <c r="AJ33" s="5"/>
    </row>
    <row r="34" spans="1:36" ht="13.5">
      <c r="A34" s="46"/>
      <c r="B34" s="53"/>
      <c r="C34" s="89" t="s">
        <v>36</v>
      </c>
      <c r="D34" s="90"/>
      <c r="E34" s="90"/>
      <c r="F34" s="90"/>
      <c r="G34" s="90"/>
      <c r="H34" s="89" t="s">
        <v>83</v>
      </c>
      <c r="I34" s="90"/>
      <c r="J34" s="90"/>
      <c r="K34" s="90"/>
      <c r="L34" s="90"/>
      <c r="M34" s="90"/>
      <c r="N34" s="90"/>
      <c r="O34" s="90"/>
      <c r="P34" s="90"/>
      <c r="Q34" s="91"/>
      <c r="S34" s="6"/>
      <c r="T34" s="6" t="s">
        <v>83</v>
      </c>
      <c r="U34" s="9" t="s">
        <v>88</v>
      </c>
      <c r="V34" s="9" t="s">
        <v>87</v>
      </c>
      <c r="W34" s="9" t="s">
        <v>86</v>
      </c>
      <c r="X34" s="8" t="s">
        <v>85</v>
      </c>
      <c r="Y34" s="8" t="s">
        <v>84</v>
      </c>
      <c r="Z34" s="8" t="s">
        <v>83</v>
      </c>
      <c r="AA34" s="6"/>
      <c r="AB34" s="5"/>
      <c r="AC34" s="5"/>
      <c r="AD34" s="5"/>
      <c r="AE34" s="5"/>
      <c r="AF34" s="5"/>
      <c r="AG34" s="5"/>
      <c r="AH34" s="5"/>
      <c r="AI34" s="5"/>
      <c r="AJ34" s="5"/>
    </row>
    <row r="35" spans="2:36" ht="13.5">
      <c r="B35" s="53"/>
      <c r="C35" s="92"/>
      <c r="D35" s="49"/>
      <c r="E35" s="232" t="s">
        <v>82</v>
      </c>
      <c r="F35" s="232"/>
      <c r="G35" s="49"/>
      <c r="H35" s="93" t="s">
        <v>25</v>
      </c>
      <c r="I35" s="49"/>
      <c r="J35" s="49"/>
      <c r="K35" s="49"/>
      <c r="L35" s="49"/>
      <c r="M35" s="49"/>
      <c r="N35" s="49"/>
      <c r="O35" s="75"/>
      <c r="P35" s="49"/>
      <c r="Q35" s="94"/>
      <c r="R35" s="47"/>
      <c r="S35" s="6">
        <v>1</v>
      </c>
      <c r="T35" s="7">
        <f>IF($P$31="","",IF(P$31&lt;V35,Z35,"-"))</f>
        <v>0</v>
      </c>
      <c r="U35" s="7"/>
      <c r="V35" s="7">
        <v>651000</v>
      </c>
      <c r="W35" s="7"/>
      <c r="X35" s="6"/>
      <c r="Y35" s="6"/>
      <c r="Z35" s="6">
        <v>0</v>
      </c>
      <c r="AA35" s="6"/>
      <c r="AB35" s="5"/>
      <c r="AC35" s="5"/>
      <c r="AD35" s="5"/>
      <c r="AE35" s="5"/>
      <c r="AF35" s="5"/>
      <c r="AG35" s="5"/>
      <c r="AH35" s="5"/>
      <c r="AI35" s="5"/>
      <c r="AJ35" s="5"/>
    </row>
    <row r="36" spans="2:36" ht="13.5">
      <c r="B36" s="53"/>
      <c r="C36" s="92" t="s">
        <v>81</v>
      </c>
      <c r="D36" s="49"/>
      <c r="E36" s="232" t="s">
        <v>80</v>
      </c>
      <c r="F36" s="232"/>
      <c r="G36" s="49"/>
      <c r="H36" s="93" t="s">
        <v>79</v>
      </c>
      <c r="I36" s="49"/>
      <c r="J36" s="49"/>
      <c r="K36" s="49"/>
      <c r="L36" s="49"/>
      <c r="M36" s="49"/>
      <c r="N36" s="49"/>
      <c r="O36" s="75"/>
      <c r="P36" s="49"/>
      <c r="Q36" s="94"/>
      <c r="R36" s="47"/>
      <c r="S36" s="6">
        <v>2</v>
      </c>
      <c r="T36" s="7" t="str">
        <f>IF($P$31="","",IF(AND($P$31&gt;=U36,P$31&lt;V36),$P$31-Y36,"-"))</f>
        <v>-</v>
      </c>
      <c r="U36" s="7">
        <v>651000</v>
      </c>
      <c r="V36" s="7">
        <v>1619000</v>
      </c>
      <c r="W36" s="7"/>
      <c r="X36" s="6"/>
      <c r="Y36" s="7">
        <v>650000</v>
      </c>
      <c r="Z36" s="6"/>
      <c r="AA36" s="6"/>
      <c r="AB36" s="5"/>
      <c r="AC36" s="5"/>
      <c r="AD36" s="5"/>
      <c r="AE36" s="5"/>
      <c r="AF36" s="5"/>
      <c r="AG36" s="5"/>
      <c r="AH36" s="5"/>
      <c r="AI36" s="5"/>
      <c r="AJ36" s="5"/>
    </row>
    <row r="37" spans="2:36" ht="13.5">
      <c r="B37" s="53"/>
      <c r="C37" s="92" t="s">
        <v>78</v>
      </c>
      <c r="D37" s="49"/>
      <c r="E37" s="232" t="s">
        <v>77</v>
      </c>
      <c r="F37" s="232"/>
      <c r="G37" s="49"/>
      <c r="H37" s="93" t="s">
        <v>76</v>
      </c>
      <c r="I37" s="49"/>
      <c r="J37" s="49"/>
      <c r="K37" s="49"/>
      <c r="L37" s="49"/>
      <c r="M37" s="49"/>
      <c r="N37" s="49"/>
      <c r="O37" s="75"/>
      <c r="P37" s="49"/>
      <c r="Q37" s="94"/>
      <c r="R37" s="47"/>
      <c r="S37" s="6">
        <v>3</v>
      </c>
      <c r="T37" s="7" t="str">
        <f>IF($P$31="","",IF(AND($P$31&gt;=U37,P$31&lt;V37),Z37,"-"))</f>
        <v>-</v>
      </c>
      <c r="U37" s="7">
        <v>1619000</v>
      </c>
      <c r="V37" s="7">
        <v>1620000</v>
      </c>
      <c r="W37" s="6"/>
      <c r="X37" s="6"/>
      <c r="Y37" s="6"/>
      <c r="Z37" s="7">
        <v>969000</v>
      </c>
      <c r="AA37" s="6"/>
      <c r="AB37" s="5"/>
      <c r="AC37" s="5"/>
      <c r="AD37" s="5"/>
      <c r="AE37" s="5"/>
      <c r="AF37" s="5"/>
      <c r="AG37" s="5"/>
      <c r="AH37" s="5"/>
      <c r="AI37" s="5"/>
      <c r="AJ37" s="5"/>
    </row>
    <row r="38" spans="2:36" ht="13.5">
      <c r="B38" s="53"/>
      <c r="C38" s="92" t="s">
        <v>75</v>
      </c>
      <c r="D38" s="49"/>
      <c r="E38" s="232" t="s">
        <v>74</v>
      </c>
      <c r="F38" s="232"/>
      <c r="G38" s="49"/>
      <c r="H38" s="93" t="s">
        <v>73</v>
      </c>
      <c r="I38" s="49"/>
      <c r="J38" s="49"/>
      <c r="K38" s="49"/>
      <c r="L38" s="49"/>
      <c r="M38" s="49"/>
      <c r="N38" s="49"/>
      <c r="O38" s="75"/>
      <c r="P38" s="49"/>
      <c r="Q38" s="94"/>
      <c r="R38" s="47"/>
      <c r="S38" s="6">
        <v>4</v>
      </c>
      <c r="T38" s="7" t="str">
        <f>IF($P$31="","",IF(AND($P$31&gt;=U38,P$31&lt;V38),Z38,"-"))</f>
        <v>-</v>
      </c>
      <c r="U38" s="7">
        <v>1620000</v>
      </c>
      <c r="V38" s="7">
        <v>1622000</v>
      </c>
      <c r="W38" s="6"/>
      <c r="X38" s="6"/>
      <c r="Y38" s="6"/>
      <c r="Z38" s="7">
        <v>970000</v>
      </c>
      <c r="AA38" s="6"/>
      <c r="AB38" s="5"/>
      <c r="AC38" s="5"/>
      <c r="AD38" s="5"/>
      <c r="AE38" s="5"/>
      <c r="AF38" s="5"/>
      <c r="AG38" s="5"/>
      <c r="AH38" s="5"/>
      <c r="AI38" s="5"/>
      <c r="AJ38" s="5"/>
    </row>
    <row r="39" spans="2:36" ht="13.5">
      <c r="B39" s="53"/>
      <c r="C39" s="92" t="s">
        <v>72</v>
      </c>
      <c r="D39" s="49"/>
      <c r="E39" s="232" t="s">
        <v>71</v>
      </c>
      <c r="F39" s="232"/>
      <c r="G39" s="49"/>
      <c r="H39" s="93" t="s">
        <v>70</v>
      </c>
      <c r="I39" s="49"/>
      <c r="J39" s="49"/>
      <c r="K39" s="49"/>
      <c r="L39" s="49"/>
      <c r="M39" s="49"/>
      <c r="N39" s="49"/>
      <c r="O39" s="75"/>
      <c r="P39" s="49"/>
      <c r="Q39" s="94"/>
      <c r="R39" s="47"/>
      <c r="S39" s="6">
        <v>5</v>
      </c>
      <c r="T39" s="7" t="str">
        <f>IF($P$31="","",IF(AND($P$31&gt;=U39,P$31&lt;V39),Z39,"-"))</f>
        <v>-</v>
      </c>
      <c r="U39" s="7">
        <v>1622000</v>
      </c>
      <c r="V39" s="7">
        <v>1624000</v>
      </c>
      <c r="W39" s="6"/>
      <c r="X39" s="6"/>
      <c r="Y39" s="6"/>
      <c r="Z39" s="7">
        <v>972000</v>
      </c>
      <c r="AA39" s="6"/>
      <c r="AB39" s="5"/>
      <c r="AC39" s="5"/>
      <c r="AD39" s="5"/>
      <c r="AE39" s="5"/>
      <c r="AF39" s="5"/>
      <c r="AG39" s="5"/>
      <c r="AH39" s="5"/>
      <c r="AI39" s="5"/>
      <c r="AJ39" s="5"/>
    </row>
    <row r="40" spans="2:36" ht="13.5">
      <c r="B40" s="53"/>
      <c r="C40" s="92" t="s">
        <v>69</v>
      </c>
      <c r="D40" s="49"/>
      <c r="E40" s="232" t="s">
        <v>68</v>
      </c>
      <c r="F40" s="232"/>
      <c r="G40" s="49"/>
      <c r="H40" s="93" t="s">
        <v>67</v>
      </c>
      <c r="I40" s="49"/>
      <c r="J40" s="49"/>
      <c r="K40" s="49"/>
      <c r="L40" s="49"/>
      <c r="M40" s="49"/>
      <c r="N40" s="49"/>
      <c r="O40" s="75"/>
      <c r="P40" s="49"/>
      <c r="Q40" s="94"/>
      <c r="R40" s="47"/>
      <c r="S40" s="6">
        <v>6</v>
      </c>
      <c r="T40" s="7" t="str">
        <f>IF($P$31="","",IF(AND($P$31&gt;=U40,$P$31&lt;V40),Z40,"-"))</f>
        <v>-</v>
      </c>
      <c r="U40" s="7">
        <v>1624000</v>
      </c>
      <c r="V40" s="7">
        <v>1628000</v>
      </c>
      <c r="W40" s="6"/>
      <c r="X40" s="6"/>
      <c r="Y40" s="6"/>
      <c r="Z40" s="7">
        <v>974000</v>
      </c>
      <c r="AA40" s="6"/>
      <c r="AB40" s="5"/>
      <c r="AC40" s="5"/>
      <c r="AD40" s="5"/>
      <c r="AE40" s="5"/>
      <c r="AF40" s="5"/>
      <c r="AG40" s="5"/>
      <c r="AH40" s="5"/>
      <c r="AI40" s="5"/>
      <c r="AJ40" s="5"/>
    </row>
    <row r="41" spans="2:36" ht="13.5">
      <c r="B41" s="53"/>
      <c r="C41" s="92" t="s">
        <v>66</v>
      </c>
      <c r="D41" s="49"/>
      <c r="E41" s="232" t="s">
        <v>65</v>
      </c>
      <c r="F41" s="232"/>
      <c r="G41" s="49"/>
      <c r="H41" s="230" t="s">
        <v>64</v>
      </c>
      <c r="I41" s="231"/>
      <c r="J41" s="231"/>
      <c r="K41" s="231"/>
      <c r="L41" s="231"/>
      <c r="M41" s="50" t="s">
        <v>63</v>
      </c>
      <c r="N41" s="49"/>
      <c r="O41" s="75"/>
      <c r="P41" s="50"/>
      <c r="Q41" s="94"/>
      <c r="R41" s="47"/>
      <c r="S41" s="6">
        <v>7</v>
      </c>
      <c r="T41" s="7" t="str">
        <f>IF($P$31="","",IF(AND($P$31&gt;=U41,P$31&lt;V41),W41*X41,"-"))</f>
        <v>-</v>
      </c>
      <c r="U41" s="7">
        <v>1628000</v>
      </c>
      <c r="V41" s="7">
        <v>1804000</v>
      </c>
      <c r="W41" s="7">
        <f>ROUNDDOWN($P$31/4000,0)*4000</f>
        <v>0</v>
      </c>
      <c r="X41" s="6">
        <v>0.6</v>
      </c>
      <c r="Y41" s="6"/>
      <c r="Z41" s="6"/>
      <c r="AA41" s="6"/>
      <c r="AB41" s="5"/>
      <c r="AC41" s="5"/>
      <c r="AD41" s="5"/>
      <c r="AE41" s="5"/>
      <c r="AF41" s="5"/>
      <c r="AG41" s="5"/>
      <c r="AH41" s="5"/>
      <c r="AI41" s="5"/>
      <c r="AJ41" s="5"/>
    </row>
    <row r="42" spans="2:36" ht="13.5">
      <c r="B42" s="53"/>
      <c r="C42" s="92" t="s">
        <v>62</v>
      </c>
      <c r="D42" s="49"/>
      <c r="E42" s="232" t="s">
        <v>61</v>
      </c>
      <c r="F42" s="232"/>
      <c r="G42" s="49"/>
      <c r="H42" s="230"/>
      <c r="I42" s="231"/>
      <c r="J42" s="231"/>
      <c r="K42" s="231"/>
      <c r="L42" s="231"/>
      <c r="M42" s="50" t="s">
        <v>60</v>
      </c>
      <c r="N42" s="49"/>
      <c r="O42" s="75"/>
      <c r="P42" s="50"/>
      <c r="Q42" s="94"/>
      <c r="R42" s="47"/>
      <c r="S42" s="6">
        <v>8</v>
      </c>
      <c r="T42" s="7" t="str">
        <f>IF($P$31="","",IF(AND($P$31&gt;=U42,P$31&lt;V42),W42*X42-Y42,"-"))</f>
        <v>-</v>
      </c>
      <c r="U42" s="7">
        <v>1804000</v>
      </c>
      <c r="V42" s="7">
        <v>3604000</v>
      </c>
      <c r="W42" s="7">
        <f>ROUNDDOWN($P$31/4000,0)*4000</f>
        <v>0</v>
      </c>
      <c r="X42" s="6">
        <v>0.7</v>
      </c>
      <c r="Y42" s="7">
        <v>180000</v>
      </c>
      <c r="Z42" s="6"/>
      <c r="AA42" s="6"/>
      <c r="AB42" s="5"/>
      <c r="AC42" s="5"/>
      <c r="AD42" s="5"/>
      <c r="AE42" s="5"/>
      <c r="AF42" s="5"/>
      <c r="AG42" s="5"/>
      <c r="AH42" s="5"/>
      <c r="AI42" s="5"/>
      <c r="AJ42" s="5"/>
    </row>
    <row r="43" spans="2:36" ht="13.5">
      <c r="B43" s="53"/>
      <c r="C43" s="92" t="s">
        <v>59</v>
      </c>
      <c r="D43" s="49"/>
      <c r="E43" s="232" t="s">
        <v>58</v>
      </c>
      <c r="F43" s="232"/>
      <c r="G43" s="49"/>
      <c r="H43" s="230"/>
      <c r="I43" s="231"/>
      <c r="J43" s="231"/>
      <c r="K43" s="231"/>
      <c r="L43" s="231"/>
      <c r="M43" s="50" t="s">
        <v>57</v>
      </c>
      <c r="N43" s="49"/>
      <c r="O43" s="75"/>
      <c r="P43" s="49"/>
      <c r="Q43" s="94"/>
      <c r="R43" s="47"/>
      <c r="S43" s="6">
        <v>9</v>
      </c>
      <c r="T43" s="7" t="str">
        <f>IF($P$31="","",IF(AND($P$31&gt;=U43,P$31&lt;V43),W43*X43-Y43,"-"))</f>
        <v>-</v>
      </c>
      <c r="U43" s="7">
        <v>3604000</v>
      </c>
      <c r="V43" s="7">
        <v>6600000</v>
      </c>
      <c r="W43" s="7">
        <f>ROUNDDOWN($P$31/4000,0)*4000</f>
        <v>0</v>
      </c>
      <c r="X43" s="6">
        <v>0.8</v>
      </c>
      <c r="Y43" s="7">
        <v>540000</v>
      </c>
      <c r="Z43" s="6"/>
      <c r="AA43" s="6"/>
      <c r="AB43" s="5"/>
      <c r="AC43" s="5"/>
      <c r="AD43" s="5"/>
      <c r="AE43" s="5"/>
      <c r="AF43" s="5"/>
      <c r="AG43" s="5"/>
      <c r="AH43" s="5"/>
      <c r="AI43" s="5"/>
      <c r="AJ43" s="5"/>
    </row>
    <row r="44" spans="2:36" ht="13.5">
      <c r="B44" s="53"/>
      <c r="C44" s="92" t="s">
        <v>56</v>
      </c>
      <c r="D44" s="49"/>
      <c r="E44" s="232" t="s">
        <v>55</v>
      </c>
      <c r="F44" s="232"/>
      <c r="G44" s="49"/>
      <c r="H44" s="93" t="s">
        <v>54</v>
      </c>
      <c r="I44" s="49"/>
      <c r="J44" s="49"/>
      <c r="K44" s="49"/>
      <c r="L44" s="49"/>
      <c r="M44" s="49"/>
      <c r="N44" s="49"/>
      <c r="O44" s="75"/>
      <c r="P44" s="49"/>
      <c r="Q44" s="94"/>
      <c r="R44" s="47"/>
      <c r="S44" s="6">
        <v>10</v>
      </c>
      <c r="T44" s="7" t="str">
        <f>IF($P$31="","",IF(AND(P31&gt;=U44,P$31&lt;V44),P$31*X44-Y44,"-"))</f>
        <v>-</v>
      </c>
      <c r="U44" s="7">
        <v>6600000</v>
      </c>
      <c r="V44" s="7">
        <v>10000000</v>
      </c>
      <c r="W44" s="7"/>
      <c r="X44" s="6">
        <v>0.9</v>
      </c>
      <c r="Y44" s="7">
        <v>1200000</v>
      </c>
      <c r="Z44" s="6"/>
      <c r="AA44" s="6"/>
      <c r="AB44" s="5"/>
      <c r="AC44" s="5"/>
      <c r="AD44" s="5"/>
      <c r="AE44" s="5"/>
      <c r="AF44" s="5"/>
      <c r="AG44" s="5"/>
      <c r="AH44" s="5"/>
      <c r="AI44" s="5"/>
      <c r="AJ44" s="5"/>
    </row>
    <row r="45" spans="2:36" ht="13.5">
      <c r="B45" s="53"/>
      <c r="C45" s="92" t="s">
        <v>53</v>
      </c>
      <c r="D45" s="49"/>
      <c r="E45" s="49"/>
      <c r="F45" s="49"/>
      <c r="G45" s="49"/>
      <c r="H45" s="93" t="s">
        <v>52</v>
      </c>
      <c r="I45" s="49"/>
      <c r="J45" s="49"/>
      <c r="K45" s="49"/>
      <c r="L45" s="49"/>
      <c r="M45" s="49"/>
      <c r="N45" s="49"/>
      <c r="O45" s="75"/>
      <c r="P45" s="49"/>
      <c r="Q45" s="94"/>
      <c r="R45" s="47"/>
      <c r="S45" s="6">
        <v>11</v>
      </c>
      <c r="T45" s="7" t="str">
        <f>IF($P$31="","",IF(P$31&gt;=U45,P$31*X45-Y45,"-"))</f>
        <v>-</v>
      </c>
      <c r="U45" s="7">
        <v>10000000</v>
      </c>
      <c r="V45" s="7"/>
      <c r="W45" s="7"/>
      <c r="X45" s="6">
        <v>0.95</v>
      </c>
      <c r="Y45" s="7">
        <v>1700000</v>
      </c>
      <c r="Z45" s="6"/>
      <c r="AA45" s="6"/>
      <c r="AB45" s="5"/>
      <c r="AC45" s="5"/>
      <c r="AD45" s="5"/>
      <c r="AE45" s="5"/>
      <c r="AF45" s="5"/>
      <c r="AG45" s="5"/>
      <c r="AH45" s="5"/>
      <c r="AI45" s="5"/>
      <c r="AJ45" s="5"/>
    </row>
    <row r="46" spans="2:36" ht="14.25" thickBot="1">
      <c r="B46" s="46"/>
      <c r="C46" s="49"/>
      <c r="D46" s="49"/>
      <c r="E46" s="49"/>
      <c r="F46" s="49"/>
      <c r="G46" s="49"/>
      <c r="H46" s="49"/>
      <c r="I46" s="49"/>
      <c r="J46" s="49"/>
      <c r="K46" s="49"/>
      <c r="L46" s="49"/>
      <c r="M46" s="49"/>
      <c r="N46" s="49"/>
      <c r="O46" s="75"/>
      <c r="P46" s="49"/>
      <c r="Q46" s="49"/>
      <c r="R46" s="47"/>
      <c r="S46" s="6"/>
      <c r="T46" s="6"/>
      <c r="U46" s="6"/>
      <c r="V46" s="6"/>
      <c r="W46" s="6"/>
      <c r="X46" s="6"/>
      <c r="Y46" s="6"/>
      <c r="Z46" s="6"/>
      <c r="AA46" s="6"/>
      <c r="AB46" s="5"/>
      <c r="AC46" s="5"/>
      <c r="AD46" s="5"/>
      <c r="AE46" s="5"/>
      <c r="AF46" s="5"/>
      <c r="AG46" s="5"/>
      <c r="AH46" s="5"/>
      <c r="AI46" s="5"/>
      <c r="AJ46" s="5"/>
    </row>
    <row r="47" spans="2:36" ht="15" thickBot="1">
      <c r="B47" s="46"/>
      <c r="C47" s="46"/>
      <c r="D47" s="46"/>
      <c r="E47" s="46"/>
      <c r="F47" s="46"/>
      <c r="G47" s="46"/>
      <c r="H47" s="46"/>
      <c r="I47" s="46"/>
      <c r="J47" s="46"/>
      <c r="K47" s="46"/>
      <c r="L47" s="46"/>
      <c r="M47" s="46"/>
      <c r="N47" s="46"/>
      <c r="O47" s="86" t="s">
        <v>51</v>
      </c>
      <c r="P47" s="87">
        <f>MIN(T35:T45)</f>
        <v>0</v>
      </c>
      <c r="Q47" s="88" t="s">
        <v>0</v>
      </c>
      <c r="S47" s="6"/>
      <c r="T47" s="6"/>
      <c r="U47" s="6"/>
      <c r="V47" s="6"/>
      <c r="W47" s="6"/>
      <c r="X47" s="6"/>
      <c r="Y47" s="6"/>
      <c r="Z47" s="6"/>
      <c r="AA47" s="6"/>
      <c r="AB47" s="5"/>
      <c r="AC47" s="5"/>
      <c r="AD47" s="5"/>
      <c r="AE47" s="5"/>
      <c r="AF47" s="5"/>
      <c r="AG47" s="5"/>
      <c r="AH47" s="5"/>
      <c r="AI47" s="5"/>
      <c r="AJ47" s="5"/>
    </row>
    <row r="48" spans="2:36" ht="8.25" customHeight="1">
      <c r="B48" s="46"/>
      <c r="C48" s="46"/>
      <c r="D48" s="46"/>
      <c r="E48" s="46"/>
      <c r="F48" s="46"/>
      <c r="G48" s="46"/>
      <c r="H48" s="46"/>
      <c r="I48" s="46"/>
      <c r="J48" s="46"/>
      <c r="K48" s="46"/>
      <c r="L48" s="46"/>
      <c r="M48" s="46"/>
      <c r="N48" s="46"/>
      <c r="O48" s="61"/>
      <c r="P48" s="71"/>
      <c r="Q48" s="95"/>
      <c r="R48" s="47"/>
      <c r="S48" s="6"/>
      <c r="T48" s="6"/>
      <c r="U48" s="6"/>
      <c r="V48" s="6"/>
      <c r="W48" s="6"/>
      <c r="X48" s="6"/>
      <c r="Y48" s="6"/>
      <c r="Z48" s="6"/>
      <c r="AA48" s="6"/>
      <c r="AB48" s="5"/>
      <c r="AC48" s="5"/>
      <c r="AD48" s="5"/>
      <c r="AE48" s="5"/>
      <c r="AF48" s="5"/>
      <c r="AG48" s="5"/>
      <c r="AH48" s="5"/>
      <c r="AI48" s="5"/>
      <c r="AJ48" s="5"/>
    </row>
    <row r="49" spans="2:36" ht="14.25">
      <c r="B49" s="60" t="s">
        <v>50</v>
      </c>
      <c r="S49" s="6"/>
      <c r="T49" s="6"/>
      <c r="U49" s="6"/>
      <c r="V49" s="6"/>
      <c r="W49" s="6"/>
      <c r="X49" s="6"/>
      <c r="Y49" s="6"/>
      <c r="Z49" s="6"/>
      <c r="AA49" s="6"/>
      <c r="AB49" s="5"/>
      <c r="AC49" s="5"/>
      <c r="AD49" s="5"/>
      <c r="AE49" s="5"/>
      <c r="AF49" s="5"/>
      <c r="AG49" s="5"/>
      <c r="AH49" s="5"/>
      <c r="AI49" s="5"/>
      <c r="AJ49" s="5"/>
    </row>
    <row r="50" spans="2:11" ht="13.5">
      <c r="B50" s="97" t="s">
        <v>49</v>
      </c>
      <c r="C50" s="53"/>
      <c r="D50" s="53"/>
      <c r="E50" s="53"/>
      <c r="F50" s="46"/>
      <c r="G50" s="46"/>
      <c r="H50" s="46"/>
      <c r="I50" s="46"/>
      <c r="J50" s="46"/>
      <c r="K50" s="46"/>
    </row>
    <row r="51" spans="2:17" ht="14.25" thickBot="1">
      <c r="B51" s="62" t="s">
        <v>48</v>
      </c>
      <c r="C51" s="98"/>
      <c r="D51" s="4"/>
      <c r="E51" s="238" t="s">
        <v>12</v>
      </c>
      <c r="F51" s="238"/>
      <c r="G51" s="238"/>
      <c r="H51" s="238"/>
      <c r="I51" s="238"/>
      <c r="J51" s="238"/>
      <c r="K51" s="238"/>
      <c r="L51" s="238"/>
      <c r="M51" s="238"/>
      <c r="N51" s="238"/>
      <c r="O51" s="46"/>
      <c r="P51" s="65" t="s">
        <v>11</v>
      </c>
      <c r="Q51" s="46"/>
    </row>
    <row r="52" spans="2:17" ht="14.25" thickBot="1">
      <c r="B52" s="46" t="s">
        <v>10</v>
      </c>
      <c r="C52" s="240" t="s">
        <v>47</v>
      </c>
      <c r="D52" s="76"/>
      <c r="E52" s="77" t="s">
        <v>46</v>
      </c>
      <c r="F52" s="46"/>
      <c r="G52" s="46"/>
      <c r="H52" s="46"/>
      <c r="O52" s="53"/>
      <c r="P52" s="84">
        <v>0</v>
      </c>
      <c r="Q52" s="70" t="s">
        <v>0</v>
      </c>
    </row>
    <row r="53" spans="2:17" ht="13.5">
      <c r="B53" s="46"/>
      <c r="C53" s="240"/>
      <c r="D53" s="76"/>
      <c r="E53" s="77" t="s">
        <v>43</v>
      </c>
      <c r="F53" s="46"/>
      <c r="G53" s="46"/>
      <c r="H53" s="46"/>
      <c r="O53" s="46"/>
      <c r="P53" s="71"/>
      <c r="Q53" s="46"/>
    </row>
    <row r="54" spans="2:17" ht="13.5">
      <c r="B54" s="46"/>
      <c r="C54" s="240"/>
      <c r="D54" s="76"/>
      <c r="E54" s="77" t="s">
        <v>42</v>
      </c>
      <c r="F54" s="46"/>
      <c r="G54" s="46"/>
      <c r="H54" s="46"/>
      <c r="O54" s="46"/>
      <c r="P54" s="46"/>
      <c r="Q54" s="46"/>
    </row>
    <row r="55" spans="2:17" ht="14.25" thickBot="1">
      <c r="B55" s="46"/>
      <c r="C55" s="240"/>
      <c r="D55" s="76"/>
      <c r="E55" s="77"/>
      <c r="F55" s="46"/>
      <c r="G55" s="46"/>
      <c r="H55" s="46"/>
      <c r="O55" s="46"/>
      <c r="P55" s="53"/>
      <c r="Q55" s="46"/>
    </row>
    <row r="56" spans="2:20" ht="14.25" thickBot="1">
      <c r="B56" s="46" t="s">
        <v>7</v>
      </c>
      <c r="C56" s="240" t="s">
        <v>45</v>
      </c>
      <c r="D56" s="76"/>
      <c r="E56" s="77" t="s">
        <v>44</v>
      </c>
      <c r="F56" s="46"/>
      <c r="G56" s="46"/>
      <c r="H56" s="46"/>
      <c r="O56" s="53"/>
      <c r="P56" s="84">
        <v>0</v>
      </c>
      <c r="Q56" s="70" t="s">
        <v>0</v>
      </c>
      <c r="T56" s="2">
        <f>IF(P52="",IF(P56="","",P56),IF(P56="",P52,MAX(P52,P56)))</f>
        <v>0</v>
      </c>
    </row>
    <row r="57" spans="2:17" ht="13.5">
      <c r="B57" s="46"/>
      <c r="C57" s="240"/>
      <c r="D57" s="76"/>
      <c r="E57" s="77" t="s">
        <v>43</v>
      </c>
      <c r="F57" s="46"/>
      <c r="G57" s="46"/>
      <c r="H57" s="46"/>
      <c r="O57" s="46"/>
      <c r="P57" s="71"/>
      <c r="Q57" s="46"/>
    </row>
    <row r="58" spans="2:17" ht="13.5">
      <c r="B58" s="46"/>
      <c r="C58" s="240"/>
      <c r="D58" s="76"/>
      <c r="E58" s="77" t="s">
        <v>42</v>
      </c>
      <c r="F58" s="46"/>
      <c r="G58" s="46"/>
      <c r="H58" s="46"/>
      <c r="O58" s="46"/>
      <c r="P58" s="46"/>
      <c r="Q58" s="46"/>
    </row>
    <row r="59" spans="2:17" ht="7.5" customHeight="1" thickBot="1">
      <c r="B59" s="46"/>
      <c r="C59" s="46"/>
      <c r="D59" s="46"/>
      <c r="E59" s="46"/>
      <c r="F59" s="46"/>
      <c r="G59" s="46"/>
      <c r="H59" s="46"/>
      <c r="O59" s="46"/>
      <c r="P59" s="53"/>
      <c r="Q59" s="46"/>
    </row>
    <row r="60" spans="2:17" ht="15" thickBot="1">
      <c r="B60" s="46"/>
      <c r="C60" s="46"/>
      <c r="D60" s="46"/>
      <c r="E60" s="46"/>
      <c r="F60" s="46"/>
      <c r="G60" s="46"/>
      <c r="H60" s="46"/>
      <c r="O60" s="86" t="s">
        <v>41</v>
      </c>
      <c r="P60" s="87">
        <f>IF(AND(P52="",P56=""),"",MAX(P52,P56))</f>
        <v>0</v>
      </c>
      <c r="Q60" s="88" t="s">
        <v>0</v>
      </c>
    </row>
    <row r="61" spans="2:17" ht="6" customHeight="1" thickBot="1">
      <c r="B61" s="46"/>
      <c r="C61" s="46"/>
      <c r="D61" s="46"/>
      <c r="E61" s="46"/>
      <c r="F61" s="46"/>
      <c r="G61" s="46"/>
      <c r="H61" s="46"/>
      <c r="O61" s="46"/>
      <c r="P61" s="71"/>
      <c r="Q61" s="46"/>
    </row>
    <row r="62" spans="2:17" ht="15" thickBot="1">
      <c r="B62" s="46"/>
      <c r="C62" s="46"/>
      <c r="D62" s="46"/>
      <c r="E62" s="46"/>
      <c r="F62" s="46"/>
      <c r="G62" s="46"/>
      <c r="H62" s="46"/>
      <c r="O62" s="86" t="s">
        <v>40</v>
      </c>
      <c r="P62" s="223">
        <f>IF(59&gt;=N1,"",N1)</f>
      </c>
      <c r="Q62" s="88" t="s">
        <v>39</v>
      </c>
    </row>
    <row r="63" spans="2:16" ht="6" customHeight="1">
      <c r="B63" s="46"/>
      <c r="C63" s="46"/>
      <c r="D63" s="46"/>
      <c r="E63" s="46"/>
      <c r="F63" s="46"/>
      <c r="G63" s="46"/>
      <c r="H63" s="46"/>
      <c r="I63" s="99"/>
      <c r="J63" s="100"/>
      <c r="K63" s="101"/>
      <c r="P63" s="102"/>
    </row>
    <row r="64" spans="2:11" ht="13.5">
      <c r="B64" s="46" t="s">
        <v>38</v>
      </c>
      <c r="C64" s="46"/>
      <c r="D64" s="46"/>
      <c r="E64" s="46"/>
      <c r="F64" s="46"/>
      <c r="G64" s="46"/>
      <c r="H64" s="46"/>
      <c r="I64" s="46"/>
      <c r="J64" s="46"/>
      <c r="K64" s="46"/>
    </row>
    <row r="65" spans="2:17" ht="5.25" customHeight="1">
      <c r="B65" s="46"/>
      <c r="C65" s="53"/>
      <c r="D65" s="53"/>
      <c r="E65" s="53"/>
      <c r="F65" s="81"/>
      <c r="G65" s="53"/>
      <c r="H65" s="53"/>
      <c r="I65" s="53"/>
      <c r="J65" s="53"/>
      <c r="K65" s="53"/>
      <c r="L65" s="103"/>
      <c r="M65" s="103"/>
      <c r="N65" s="103"/>
      <c r="O65" s="104"/>
      <c r="P65" s="103"/>
      <c r="Q65" s="103"/>
    </row>
    <row r="66" spans="2:25" ht="13.5">
      <c r="B66" s="103"/>
      <c r="C66" s="105" t="s">
        <v>37</v>
      </c>
      <c r="D66" s="241" t="s">
        <v>36</v>
      </c>
      <c r="E66" s="241"/>
      <c r="F66" s="241"/>
      <c r="G66" s="241"/>
      <c r="H66" s="241"/>
      <c r="I66" s="241"/>
      <c r="J66" s="242" t="s">
        <v>35</v>
      </c>
      <c r="K66" s="242"/>
      <c r="L66" s="242"/>
      <c r="M66" s="242"/>
      <c r="N66" s="242"/>
      <c r="O66" s="242"/>
      <c r="P66" s="242"/>
      <c r="Q66" s="243"/>
      <c r="T66" s="2" t="s">
        <v>251</v>
      </c>
      <c r="U66" s="2" t="s">
        <v>88</v>
      </c>
      <c r="V66" s="2" t="s">
        <v>87</v>
      </c>
      <c r="W66" s="2" t="s">
        <v>252</v>
      </c>
      <c r="X66" s="2" t="s">
        <v>253</v>
      </c>
      <c r="Y66" s="2" t="s">
        <v>254</v>
      </c>
    </row>
    <row r="67" spans="2:22" ht="13.5">
      <c r="B67" s="53"/>
      <c r="C67" s="106" t="s">
        <v>34</v>
      </c>
      <c r="D67" s="106"/>
      <c r="E67" s="49"/>
      <c r="F67" s="51"/>
      <c r="G67" s="49" t="s">
        <v>255</v>
      </c>
      <c r="H67" s="107"/>
      <c r="I67" s="49"/>
      <c r="J67" s="108" t="s">
        <v>256</v>
      </c>
      <c r="K67" s="109"/>
      <c r="L67" s="109"/>
      <c r="M67" s="109"/>
      <c r="N67" s="109"/>
      <c r="O67" s="110"/>
      <c r="P67" s="109"/>
      <c r="Q67" s="111"/>
      <c r="S67" s="2">
        <v>1</v>
      </c>
      <c r="T67" s="2">
        <f>IF($T$56="","",IF(T$56&lt;=V67,Z67,"-"))</f>
        <v>0</v>
      </c>
      <c r="V67" s="2">
        <v>1200000</v>
      </c>
    </row>
    <row r="68" spans="2:25" ht="13.5">
      <c r="B68" s="53"/>
      <c r="C68" s="112"/>
      <c r="D68" s="106"/>
      <c r="E68" s="51" t="s">
        <v>33</v>
      </c>
      <c r="F68" s="51"/>
      <c r="G68" s="49" t="s">
        <v>257</v>
      </c>
      <c r="H68" s="107"/>
      <c r="I68" s="49"/>
      <c r="J68" s="108" t="s">
        <v>32</v>
      </c>
      <c r="K68" s="109"/>
      <c r="L68" s="109"/>
      <c r="M68" s="109"/>
      <c r="N68" s="109"/>
      <c r="O68" s="110"/>
      <c r="P68" s="109"/>
      <c r="Q68" s="111"/>
      <c r="S68" s="2">
        <v>2</v>
      </c>
      <c r="T68" s="2" t="str">
        <f>IF($T$56="","",IF(AND($T$56&gt;=U68,T$56&lt;V68),$T$56-Y68,"-"))</f>
        <v>-</v>
      </c>
      <c r="U68" s="2">
        <v>1200001</v>
      </c>
      <c r="V68" s="2">
        <v>3300000</v>
      </c>
      <c r="Y68" s="2">
        <v>1200000</v>
      </c>
    </row>
    <row r="69" spans="2:25" ht="13.5">
      <c r="B69" s="53"/>
      <c r="C69" s="112"/>
      <c r="D69" s="106"/>
      <c r="E69" s="51" t="s">
        <v>31</v>
      </c>
      <c r="F69" s="51"/>
      <c r="G69" s="49" t="s">
        <v>259</v>
      </c>
      <c r="H69" s="107"/>
      <c r="I69" s="49"/>
      <c r="J69" s="108" t="s">
        <v>30</v>
      </c>
      <c r="K69" s="109"/>
      <c r="L69" s="109"/>
      <c r="M69" s="109"/>
      <c r="N69" s="109"/>
      <c r="O69" s="110"/>
      <c r="P69" s="109"/>
      <c r="Q69" s="111"/>
      <c r="S69" s="2">
        <v>3</v>
      </c>
      <c r="T69" s="2" t="str">
        <f>IF($T$56="","",IF(AND($T$56&gt;=U69,T$56&lt;V69),$T$56*X69-Y69,"-"))</f>
        <v>-</v>
      </c>
      <c r="U69" s="2">
        <v>3300000</v>
      </c>
      <c r="V69" s="2">
        <v>4100000</v>
      </c>
      <c r="X69" s="2">
        <v>0.75</v>
      </c>
      <c r="Y69" s="2">
        <v>375000</v>
      </c>
    </row>
    <row r="70" spans="2:25" ht="13.5">
      <c r="B70" s="53"/>
      <c r="C70" s="112"/>
      <c r="D70" s="106"/>
      <c r="E70" s="51" t="s">
        <v>20</v>
      </c>
      <c r="F70" s="51"/>
      <c r="G70" s="49" t="s">
        <v>261</v>
      </c>
      <c r="H70" s="107"/>
      <c r="I70" s="49"/>
      <c r="J70" s="108" t="s">
        <v>29</v>
      </c>
      <c r="K70" s="109"/>
      <c r="L70" s="109"/>
      <c r="M70" s="109"/>
      <c r="N70" s="109"/>
      <c r="O70" s="110"/>
      <c r="P70" s="109"/>
      <c r="Q70" s="111"/>
      <c r="S70" s="2">
        <v>4</v>
      </c>
      <c r="T70" s="2" t="str">
        <f>IF($T$56="","",IF(AND($T$56&gt;=U70,T$56&lt;V70),$T$56*X70-Y70,"-"))</f>
        <v>-</v>
      </c>
      <c r="U70" s="2">
        <v>4100000</v>
      </c>
      <c r="V70" s="2">
        <v>7700000</v>
      </c>
      <c r="X70" s="2">
        <v>0.85</v>
      </c>
      <c r="Y70" s="2">
        <v>785000</v>
      </c>
    </row>
    <row r="71" spans="2:25" ht="13.5">
      <c r="B71" s="53"/>
      <c r="C71" s="112"/>
      <c r="D71" s="106"/>
      <c r="E71" s="51" t="s">
        <v>18</v>
      </c>
      <c r="F71" s="51"/>
      <c r="G71" s="49"/>
      <c r="H71" s="113"/>
      <c r="I71" s="49"/>
      <c r="J71" s="108" t="s">
        <v>28</v>
      </c>
      <c r="K71" s="109"/>
      <c r="L71" s="109"/>
      <c r="M71" s="109"/>
      <c r="N71" s="109"/>
      <c r="O71" s="110"/>
      <c r="P71" s="109"/>
      <c r="Q71" s="111"/>
      <c r="S71" s="2">
        <v>5</v>
      </c>
      <c r="T71" s="2" t="str">
        <f>IF($T$56="","",IF($T$56&gt;=U71,$T$56*X71-Y71,"-"))</f>
        <v>-</v>
      </c>
      <c r="U71" s="2">
        <v>7700000</v>
      </c>
      <c r="X71" s="2">
        <v>0.95</v>
      </c>
      <c r="Y71" s="2">
        <v>1555000</v>
      </c>
    </row>
    <row r="72" spans="2:22" ht="13.5">
      <c r="B72" s="53"/>
      <c r="C72" s="106" t="s">
        <v>27</v>
      </c>
      <c r="D72" s="106"/>
      <c r="E72" s="51"/>
      <c r="F72" s="51"/>
      <c r="G72" s="49" t="s">
        <v>26</v>
      </c>
      <c r="H72" s="107"/>
      <c r="I72" s="49"/>
      <c r="J72" s="108" t="s">
        <v>25</v>
      </c>
      <c r="K72" s="109"/>
      <c r="L72" s="109"/>
      <c r="M72" s="109"/>
      <c r="N72" s="109"/>
      <c r="O72" s="110"/>
      <c r="P72" s="109"/>
      <c r="Q72" s="111"/>
      <c r="S72" s="2">
        <v>1</v>
      </c>
      <c r="T72" s="2">
        <f>IF($T$56="","",IF(T$56&lt;=V72,Z72,"-"))</f>
        <v>0</v>
      </c>
      <c r="V72" s="2">
        <v>700000</v>
      </c>
    </row>
    <row r="73" spans="2:25" ht="13.5">
      <c r="B73" s="53"/>
      <c r="C73" s="112"/>
      <c r="D73" s="106"/>
      <c r="E73" s="51" t="s">
        <v>24</v>
      </c>
      <c r="F73" s="51"/>
      <c r="G73" s="49" t="s">
        <v>264</v>
      </c>
      <c r="H73" s="107"/>
      <c r="I73" s="49"/>
      <c r="J73" s="108" t="s">
        <v>23</v>
      </c>
      <c r="K73" s="109"/>
      <c r="L73" s="109"/>
      <c r="M73" s="109"/>
      <c r="N73" s="109"/>
      <c r="O73" s="110"/>
      <c r="P73" s="109"/>
      <c r="Q73" s="111"/>
      <c r="S73" s="2">
        <v>2</v>
      </c>
      <c r="T73" s="2" t="str">
        <f>IF($T$56="","",IF(AND($T$56&gt;=U73,T$56&lt;V73),$T$56-Y73,"-"))</f>
        <v>-</v>
      </c>
      <c r="U73" s="2">
        <v>700001</v>
      </c>
      <c r="V73" s="2">
        <v>1300000</v>
      </c>
      <c r="Y73" s="2">
        <v>700000</v>
      </c>
    </row>
    <row r="74" spans="2:25" ht="13.5">
      <c r="B74" s="53"/>
      <c r="C74" s="112"/>
      <c r="D74" s="106"/>
      <c r="E74" s="51" t="s">
        <v>22</v>
      </c>
      <c r="F74" s="51"/>
      <c r="G74" s="49" t="s">
        <v>259</v>
      </c>
      <c r="H74" s="107"/>
      <c r="I74" s="49"/>
      <c r="J74" s="108" t="s">
        <v>21</v>
      </c>
      <c r="K74" s="109"/>
      <c r="L74" s="109"/>
      <c r="M74" s="109"/>
      <c r="N74" s="109"/>
      <c r="O74" s="110"/>
      <c r="P74" s="109"/>
      <c r="Q74" s="111"/>
      <c r="S74" s="2">
        <v>3</v>
      </c>
      <c r="T74" s="2" t="str">
        <f>IF($T$56="","",IF(AND($T$56&gt;=U74,T$56&lt;V74),$T$56*X74-Y74,"-"))</f>
        <v>-</v>
      </c>
      <c r="U74" s="2">
        <v>1300000</v>
      </c>
      <c r="V74" s="2">
        <v>4100000</v>
      </c>
      <c r="X74" s="2">
        <v>0.75</v>
      </c>
      <c r="Y74" s="2">
        <v>375000</v>
      </c>
    </row>
    <row r="75" spans="2:25" ht="13.5">
      <c r="B75" s="53"/>
      <c r="C75" s="112"/>
      <c r="D75" s="106"/>
      <c r="E75" s="51" t="s">
        <v>20</v>
      </c>
      <c r="F75" s="51"/>
      <c r="G75" s="49" t="s">
        <v>261</v>
      </c>
      <c r="H75" s="107"/>
      <c r="I75" s="49"/>
      <c r="J75" s="108" t="s">
        <v>19</v>
      </c>
      <c r="K75" s="109"/>
      <c r="L75" s="109"/>
      <c r="M75" s="109"/>
      <c r="N75" s="109"/>
      <c r="O75" s="110"/>
      <c r="P75" s="109"/>
      <c r="Q75" s="111"/>
      <c r="S75" s="2">
        <v>4</v>
      </c>
      <c r="T75" s="2" t="str">
        <f>IF($T$56="","",IF(AND($T$56&gt;=U75,T$56&lt;V75),$T$56*X75-Y75,"-"))</f>
        <v>-</v>
      </c>
      <c r="U75" s="2">
        <v>4100000</v>
      </c>
      <c r="V75" s="2">
        <v>7700000</v>
      </c>
      <c r="X75" s="2">
        <v>0.85</v>
      </c>
      <c r="Y75" s="2">
        <v>785000</v>
      </c>
    </row>
    <row r="76" spans="2:25" ht="13.5">
      <c r="B76" s="53"/>
      <c r="C76" s="112"/>
      <c r="D76" s="106"/>
      <c r="E76" s="51" t="s">
        <v>18</v>
      </c>
      <c r="F76" s="51"/>
      <c r="G76" s="49"/>
      <c r="H76" s="113"/>
      <c r="I76" s="49"/>
      <c r="J76" s="108" t="s">
        <v>17</v>
      </c>
      <c r="K76" s="109"/>
      <c r="L76" s="109"/>
      <c r="M76" s="109"/>
      <c r="N76" s="109"/>
      <c r="O76" s="110"/>
      <c r="P76" s="109"/>
      <c r="Q76" s="111"/>
      <c r="S76" s="2">
        <v>5</v>
      </c>
      <c r="T76" s="2" t="str">
        <f>IF($T$56="","",IF($T$56&gt;=U76,$T$56*X76-Y76,"-"))</f>
        <v>-</v>
      </c>
      <c r="U76" s="2">
        <v>7700000</v>
      </c>
      <c r="X76" s="2">
        <v>0.95</v>
      </c>
      <c r="Y76" s="2">
        <v>1555000</v>
      </c>
    </row>
    <row r="77" spans="2:17" ht="14.25" thickBot="1">
      <c r="B77" s="46"/>
      <c r="C77" s="49"/>
      <c r="D77" s="49"/>
      <c r="E77" s="49"/>
      <c r="F77" s="49"/>
      <c r="G77" s="49"/>
      <c r="H77" s="49"/>
      <c r="I77" s="49"/>
      <c r="J77" s="49"/>
      <c r="K77" s="49"/>
      <c r="L77" s="113"/>
      <c r="M77" s="113"/>
      <c r="N77" s="113"/>
      <c r="O77" s="114"/>
      <c r="P77" s="113"/>
      <c r="Q77" s="113"/>
    </row>
    <row r="78" spans="2:17" ht="15" thickBot="1">
      <c r="B78" s="46"/>
      <c r="C78" s="46"/>
      <c r="D78" s="46"/>
      <c r="K78" s="46"/>
      <c r="L78" s="46"/>
      <c r="M78" s="46"/>
      <c r="N78" s="47"/>
      <c r="O78" s="86" t="s">
        <v>16</v>
      </c>
      <c r="P78" s="87">
        <f>IF(P62&gt;=65,MIN(T67:T71),MIN(T72:T76))</f>
        <v>0</v>
      </c>
      <c r="Q78" s="88" t="s">
        <v>0</v>
      </c>
    </row>
    <row r="79" spans="2:17" ht="15" thickBot="1">
      <c r="B79" s="46"/>
      <c r="C79" s="46"/>
      <c r="D79" s="46"/>
      <c r="K79" s="46"/>
      <c r="L79" s="46"/>
      <c r="M79" s="46"/>
      <c r="N79" s="47"/>
      <c r="O79" s="86"/>
      <c r="P79" s="3"/>
      <c r="Q79" s="115"/>
    </row>
    <row r="80" ht="13.5">
      <c r="P80" s="102"/>
    </row>
    <row r="81" ht="14.25">
      <c r="B81" s="60" t="s">
        <v>15</v>
      </c>
    </row>
    <row r="82" spans="2:8" ht="13.5">
      <c r="B82" s="46" t="s">
        <v>14</v>
      </c>
      <c r="C82" s="46"/>
      <c r="D82" s="46"/>
      <c r="E82" s="46"/>
      <c r="F82" s="46"/>
      <c r="G82" s="46"/>
      <c r="H82" s="46"/>
    </row>
    <row r="83" spans="2:8" ht="13.5">
      <c r="B83" s="46"/>
      <c r="C83" s="46"/>
      <c r="D83" s="46"/>
      <c r="E83" s="46"/>
      <c r="F83" s="46"/>
      <c r="G83" s="46"/>
      <c r="H83" s="46"/>
    </row>
    <row r="84" spans="2:17" ht="13.5">
      <c r="B84" s="62" t="s">
        <v>13</v>
      </c>
      <c r="C84" s="98"/>
      <c r="D84" s="63"/>
      <c r="E84" s="238" t="s">
        <v>12</v>
      </c>
      <c r="F84" s="238"/>
      <c r="G84" s="238"/>
      <c r="H84" s="238"/>
      <c r="I84" s="238"/>
      <c r="J84" s="238"/>
      <c r="K84" s="238"/>
      <c r="L84" s="238"/>
      <c r="M84" s="238"/>
      <c r="O84" s="116"/>
      <c r="P84" s="117" t="s">
        <v>11</v>
      </c>
      <c r="Q84" s="46"/>
    </row>
    <row r="85" spans="2:17" ht="14.25" thickBot="1">
      <c r="B85" s="63"/>
      <c r="C85" s="63"/>
      <c r="D85" s="63"/>
      <c r="E85" s="45"/>
      <c r="O85" s="46"/>
      <c r="P85" s="118"/>
      <c r="Q85" s="46"/>
    </row>
    <row r="86" spans="2:17" ht="14.25" thickBot="1">
      <c r="B86" s="46" t="s">
        <v>10</v>
      </c>
      <c r="C86" s="239" t="s">
        <v>9</v>
      </c>
      <c r="D86" s="76"/>
      <c r="E86" s="77" t="s">
        <v>8</v>
      </c>
      <c r="O86" s="53"/>
      <c r="P86" s="84">
        <v>0</v>
      </c>
      <c r="Q86" s="70" t="s">
        <v>0</v>
      </c>
    </row>
    <row r="87" spans="2:17" ht="13.5">
      <c r="B87" s="46"/>
      <c r="C87" s="239"/>
      <c r="D87" s="76"/>
      <c r="E87" s="77"/>
      <c r="O87" s="46"/>
      <c r="P87" s="71"/>
      <c r="Q87" s="46"/>
    </row>
    <row r="88" spans="2:17" ht="13.5">
      <c r="B88" s="46"/>
      <c r="C88" s="239"/>
      <c r="D88" s="76"/>
      <c r="E88" s="77"/>
      <c r="O88" s="46"/>
      <c r="P88" s="46"/>
      <c r="Q88" s="46"/>
    </row>
    <row r="89" spans="2:17" ht="14.25" thickBot="1">
      <c r="B89" s="46"/>
      <c r="C89" s="76"/>
      <c r="D89" s="76"/>
      <c r="E89" s="77"/>
      <c r="O89" s="46"/>
      <c r="P89" s="53"/>
      <c r="Q89" s="46"/>
    </row>
    <row r="90" spans="2:17" ht="14.25" thickBot="1">
      <c r="B90" s="46" t="s">
        <v>7</v>
      </c>
      <c r="C90" s="239" t="s">
        <v>6</v>
      </c>
      <c r="D90" s="76"/>
      <c r="E90" s="77" t="s">
        <v>5</v>
      </c>
      <c r="O90" s="53"/>
      <c r="P90" s="84">
        <v>0</v>
      </c>
      <c r="Q90" s="70" t="s">
        <v>0</v>
      </c>
    </row>
    <row r="91" spans="2:17" ht="13.5">
      <c r="B91" s="46"/>
      <c r="C91" s="239"/>
      <c r="D91" s="76"/>
      <c r="E91" s="77"/>
      <c r="O91" s="46"/>
      <c r="P91" s="71"/>
      <c r="Q91" s="46"/>
    </row>
    <row r="92" spans="2:17" ht="13.5">
      <c r="B92" s="46"/>
      <c r="C92" s="239"/>
      <c r="D92" s="76"/>
      <c r="E92" s="77"/>
      <c r="O92" s="46"/>
      <c r="P92" s="46"/>
      <c r="Q92" s="46"/>
    </row>
    <row r="93" spans="2:17" ht="13.5">
      <c r="B93" s="46"/>
      <c r="C93" s="76"/>
      <c r="D93" s="76"/>
      <c r="E93" s="77"/>
      <c r="O93" s="46"/>
      <c r="P93" s="46"/>
      <c r="Q93" s="46"/>
    </row>
    <row r="94" spans="2:17" ht="14.25" thickBot="1">
      <c r="B94" s="46"/>
      <c r="C94" s="46"/>
      <c r="D94" s="46"/>
      <c r="E94" s="46"/>
      <c r="O94" s="46"/>
      <c r="P94" s="53"/>
      <c r="Q94" s="46"/>
    </row>
    <row r="95" spans="2:17" ht="15" thickBot="1">
      <c r="B95" s="46"/>
      <c r="C95" s="46"/>
      <c r="D95" s="46"/>
      <c r="E95" s="46"/>
      <c r="O95" s="86" t="s">
        <v>4</v>
      </c>
      <c r="P95" s="87">
        <f>MAX(P86,P90)</f>
        <v>0</v>
      </c>
      <c r="Q95" s="88" t="s">
        <v>0</v>
      </c>
    </row>
    <row r="96" ht="13.5">
      <c r="P96" s="102"/>
    </row>
    <row r="98" ht="14.25" thickBot="1">
      <c r="P98" s="103"/>
    </row>
    <row r="99" spans="2:17" ht="15" thickBot="1">
      <c r="B99" s="60" t="s">
        <v>3</v>
      </c>
      <c r="K99" s="46"/>
      <c r="L99" s="46"/>
      <c r="M99" s="46"/>
      <c r="N99" s="46"/>
      <c r="O99" s="86" t="s">
        <v>2</v>
      </c>
      <c r="P99" s="87">
        <f>P47+P78+P95</f>
        <v>0</v>
      </c>
      <c r="Q99" s="88" t="s">
        <v>0</v>
      </c>
    </row>
    <row r="100" ht="13.5">
      <c r="P100" s="102"/>
    </row>
  </sheetData>
  <sheetProtection password="DC0D" sheet="1" objects="1" scenarios="1" selectLockedCells="1"/>
  <mergeCells count="44">
    <mergeCell ref="E84:M84"/>
    <mergeCell ref="C86:C88"/>
    <mergeCell ref="C90:C92"/>
    <mergeCell ref="E44:F44"/>
    <mergeCell ref="E51:N51"/>
    <mergeCell ref="C52:C55"/>
    <mergeCell ref="C56:C58"/>
    <mergeCell ref="D66:I66"/>
    <mergeCell ref="J66:Q66"/>
    <mergeCell ref="H41:L43"/>
    <mergeCell ref="E42:F42"/>
    <mergeCell ref="E43:F43"/>
    <mergeCell ref="E25:H25"/>
    <mergeCell ref="C27:C29"/>
    <mergeCell ref="E28:H28"/>
    <mergeCell ref="E29:H29"/>
    <mergeCell ref="E35:F35"/>
    <mergeCell ref="E36:F36"/>
    <mergeCell ref="E37:F37"/>
    <mergeCell ref="E38:F38"/>
    <mergeCell ref="E39:F39"/>
    <mergeCell ref="E40:F40"/>
    <mergeCell ref="E41:F41"/>
    <mergeCell ref="Q22:Q23"/>
    <mergeCell ref="B11:B13"/>
    <mergeCell ref="C11:C13"/>
    <mergeCell ref="C15:C17"/>
    <mergeCell ref="C18:C19"/>
    <mergeCell ref="J22:J23"/>
    <mergeCell ref="K22:K23"/>
    <mergeCell ref="L22:L23"/>
    <mergeCell ref="M22:M23"/>
    <mergeCell ref="N22:N23"/>
    <mergeCell ref="O22:O23"/>
    <mergeCell ref="P22:P23"/>
    <mergeCell ref="B1:L1"/>
    <mergeCell ref="N1:O1"/>
    <mergeCell ref="E6:H6"/>
    <mergeCell ref="I6:O6"/>
    <mergeCell ref="B2:Q2"/>
    <mergeCell ref="E4:H4"/>
    <mergeCell ref="I4:O4"/>
    <mergeCell ref="E5:H5"/>
    <mergeCell ref="I5:O5"/>
  </mergeCells>
  <printOptions/>
  <pageMargins left="0.7" right="0.7" top="0.75" bottom="0.75" header="0.3" footer="0.3"/>
  <pageSetup horizontalDpi="600" verticalDpi="600" orientation="portrait" paperSize="9" scale="77" r:id="rId2"/>
  <rowBreaks count="1" manualBreakCount="1">
    <brk id="79" min="1" max="16" man="1"/>
  </rowBreaks>
  <drawing r:id="rId1"/>
</worksheet>
</file>

<file path=xl/worksheets/sheet6.xml><?xml version="1.0" encoding="utf-8"?>
<worksheet xmlns="http://schemas.openxmlformats.org/spreadsheetml/2006/main" xmlns:r="http://schemas.openxmlformats.org/officeDocument/2006/relationships">
  <sheetPr>
    <tabColor rgb="FFFFFF00"/>
  </sheetPr>
  <dimension ref="A1:AJ100"/>
  <sheetViews>
    <sheetView view="pageBreakPreview" zoomScaleSheetLayoutView="100" zoomScalePageLayoutView="0" workbookViewId="0" topLeftCell="A1">
      <selection activeCell="N1" sqref="N1:O1"/>
    </sheetView>
  </sheetViews>
  <sheetFormatPr defaultColWidth="9.00390625" defaultRowHeight="13.5"/>
  <cols>
    <col min="1" max="1" width="25.125" style="1" customWidth="1"/>
    <col min="2" max="2" width="3.25390625" style="1" customWidth="1"/>
    <col min="3" max="3" width="19.25390625" style="1" customWidth="1"/>
    <col min="4" max="4" width="1.25" style="1" customWidth="1"/>
    <col min="5" max="5" width="16.50390625" style="1" customWidth="1"/>
    <col min="6" max="7" width="3.00390625" style="1" bestFit="1" customWidth="1"/>
    <col min="8" max="8" width="12.875" style="1" bestFit="1" customWidth="1"/>
    <col min="9" max="9" width="4.875" style="1" bestFit="1" customWidth="1"/>
    <col min="10" max="10" width="3.00390625" style="1" customWidth="1"/>
    <col min="11" max="11" width="5.50390625" style="1" bestFit="1" customWidth="1"/>
    <col min="12" max="12" width="3.00390625" style="1" customWidth="1"/>
    <col min="13" max="13" width="12.875" style="1" bestFit="1" customWidth="1"/>
    <col min="14" max="14" width="3.00390625" style="1" customWidth="1"/>
    <col min="15" max="15" width="3.00390625" style="96" customWidth="1"/>
    <col min="16" max="16" width="17.125" style="1" customWidth="1"/>
    <col min="17" max="17" width="3.00390625" style="1" customWidth="1"/>
    <col min="18" max="18" width="5.75390625" style="2" customWidth="1"/>
    <col min="19" max="19" width="7.25390625" style="2" hidden="1" customWidth="1"/>
    <col min="20" max="20" width="7.625" style="2" hidden="1" customWidth="1"/>
    <col min="21" max="22" width="9.25390625" style="2" hidden="1" customWidth="1"/>
    <col min="23" max="23" width="10.25390625" style="2" hidden="1" customWidth="1"/>
    <col min="24" max="24" width="4.75390625" style="2" hidden="1" customWidth="1"/>
    <col min="25" max="25" width="7.25390625" style="2" hidden="1" customWidth="1"/>
    <col min="26" max="27" width="9.00390625" style="2" hidden="1" customWidth="1"/>
    <col min="28" max="16384" width="9.00390625" style="1" customWidth="1"/>
  </cols>
  <sheetData>
    <row r="1" spans="2:17" ht="42.75" thickBot="1">
      <c r="B1" s="255" t="s">
        <v>283</v>
      </c>
      <c r="C1" s="255"/>
      <c r="D1" s="255"/>
      <c r="E1" s="255"/>
      <c r="F1" s="255"/>
      <c r="G1" s="255"/>
      <c r="H1" s="255"/>
      <c r="I1" s="255"/>
      <c r="J1" s="255"/>
      <c r="K1" s="255"/>
      <c r="L1" s="255"/>
      <c r="M1" s="219" t="s">
        <v>402</v>
      </c>
      <c r="N1" s="256"/>
      <c r="O1" s="257"/>
      <c r="P1" s="218" t="s">
        <v>403</v>
      </c>
      <c r="Q1" s="217"/>
    </row>
    <row r="2" spans="1:19" ht="17.25">
      <c r="A2" s="46"/>
      <c r="B2" s="263" t="s">
        <v>1</v>
      </c>
      <c r="C2" s="264"/>
      <c r="D2" s="264"/>
      <c r="E2" s="264"/>
      <c r="F2" s="264"/>
      <c r="G2" s="264"/>
      <c r="H2" s="264"/>
      <c r="I2" s="264"/>
      <c r="J2" s="264"/>
      <c r="K2" s="264"/>
      <c r="L2" s="264"/>
      <c r="M2" s="264"/>
      <c r="N2" s="264"/>
      <c r="O2" s="264"/>
      <c r="P2" s="264"/>
      <c r="Q2" s="266"/>
      <c r="R2" s="47"/>
      <c r="S2" s="47"/>
    </row>
    <row r="3" spans="1:19" ht="8.25" customHeight="1" hidden="1" thickBot="1">
      <c r="A3" s="46"/>
      <c r="B3" s="48"/>
      <c r="C3" s="49"/>
      <c r="D3" s="49"/>
      <c r="E3" s="49"/>
      <c r="F3" s="49"/>
      <c r="G3" s="49"/>
      <c r="H3" s="49"/>
      <c r="I3" s="49"/>
      <c r="J3" s="49"/>
      <c r="K3" s="49"/>
      <c r="L3" s="49"/>
      <c r="M3" s="50"/>
      <c r="N3" s="51"/>
      <c r="O3" s="51"/>
      <c r="P3" s="50"/>
      <c r="Q3" s="49"/>
      <c r="R3" s="52"/>
      <c r="S3" s="47"/>
    </row>
    <row r="4" spans="1:25" ht="15" customHeight="1" hidden="1" thickBot="1">
      <c r="A4" s="53"/>
      <c r="B4" s="54"/>
      <c r="C4" s="54"/>
      <c r="D4" s="54"/>
      <c r="E4" s="267" t="s">
        <v>116</v>
      </c>
      <c r="F4" s="268"/>
      <c r="G4" s="268"/>
      <c r="H4" s="268"/>
      <c r="I4" s="260"/>
      <c r="J4" s="261"/>
      <c r="K4" s="261"/>
      <c r="L4" s="261"/>
      <c r="M4" s="261"/>
      <c r="N4" s="261"/>
      <c r="O4" s="262"/>
      <c r="P4" s="55"/>
      <c r="Q4" s="10"/>
      <c r="R4" s="10"/>
      <c r="S4" s="10"/>
      <c r="T4" s="10"/>
      <c r="U4" s="10"/>
      <c r="V4" s="10"/>
      <c r="W4" s="10"/>
      <c r="X4" s="10"/>
      <c r="Y4" s="10"/>
    </row>
    <row r="5" spans="1:25" ht="15" customHeight="1" hidden="1" thickBot="1">
      <c r="A5" s="53"/>
      <c r="B5" s="54"/>
      <c r="C5" s="54"/>
      <c r="D5" s="54"/>
      <c r="E5" s="267" t="s">
        <v>115</v>
      </c>
      <c r="F5" s="268"/>
      <c r="G5" s="268"/>
      <c r="H5" s="268"/>
      <c r="I5" s="260"/>
      <c r="J5" s="261"/>
      <c r="K5" s="261"/>
      <c r="L5" s="261"/>
      <c r="M5" s="261"/>
      <c r="N5" s="261"/>
      <c r="O5" s="262"/>
      <c r="P5" s="55"/>
      <c r="Q5" s="10"/>
      <c r="R5" s="10"/>
      <c r="S5" s="10"/>
      <c r="T5" s="10"/>
      <c r="U5" s="10"/>
      <c r="V5" s="10"/>
      <c r="W5" s="10"/>
      <c r="X5" s="10"/>
      <c r="Y5" s="10"/>
    </row>
    <row r="6" spans="1:25" ht="15" customHeight="1" hidden="1" thickBot="1">
      <c r="A6" s="53"/>
      <c r="B6" s="54"/>
      <c r="C6" s="54"/>
      <c r="D6" s="54"/>
      <c r="E6" s="258" t="s">
        <v>114</v>
      </c>
      <c r="F6" s="259"/>
      <c r="G6" s="259"/>
      <c r="H6" s="259"/>
      <c r="I6" s="260"/>
      <c r="J6" s="261"/>
      <c r="K6" s="261"/>
      <c r="L6" s="261"/>
      <c r="M6" s="261"/>
      <c r="N6" s="261"/>
      <c r="O6" s="262"/>
      <c r="P6" s="55"/>
      <c r="Q6" s="10"/>
      <c r="R6" s="10"/>
      <c r="S6" s="10"/>
      <c r="T6" s="10"/>
      <c r="U6" s="10"/>
      <c r="V6" s="10"/>
      <c r="W6" s="10"/>
      <c r="X6" s="10"/>
      <c r="Y6" s="10"/>
    </row>
    <row r="7" spans="1:25" ht="8.25" customHeight="1" hidden="1">
      <c r="A7" s="46"/>
      <c r="B7" s="56"/>
      <c r="C7" s="56"/>
      <c r="D7" s="56"/>
      <c r="E7" s="57"/>
      <c r="F7" s="57"/>
      <c r="G7" s="57"/>
      <c r="H7" s="57"/>
      <c r="I7" s="57"/>
      <c r="J7" s="58"/>
      <c r="K7" s="59"/>
      <c r="L7" s="59"/>
      <c r="M7" s="59"/>
      <c r="N7" s="59"/>
      <c r="O7" s="59"/>
      <c r="P7" s="10"/>
      <c r="Q7" s="10"/>
      <c r="R7" s="10"/>
      <c r="S7" s="10"/>
      <c r="T7" s="10"/>
      <c r="U7" s="10"/>
      <c r="V7" s="10"/>
      <c r="W7" s="10"/>
      <c r="X7" s="10"/>
      <c r="Y7" s="10"/>
    </row>
    <row r="8" spans="1:25" ht="14.25" customHeight="1">
      <c r="A8" s="46"/>
      <c r="B8" s="60" t="s">
        <v>113</v>
      </c>
      <c r="C8" s="56"/>
      <c r="D8" s="56"/>
      <c r="E8" s="56"/>
      <c r="F8" s="56"/>
      <c r="G8" s="56"/>
      <c r="H8" s="56"/>
      <c r="I8" s="56"/>
      <c r="J8" s="54"/>
      <c r="K8" s="10"/>
      <c r="L8" s="10"/>
      <c r="M8" s="10"/>
      <c r="N8" s="10"/>
      <c r="O8" s="10"/>
      <c r="P8" s="10"/>
      <c r="Q8" s="10"/>
      <c r="R8" s="10"/>
      <c r="S8" s="10"/>
      <c r="T8" s="10"/>
      <c r="U8" s="10"/>
      <c r="V8" s="10"/>
      <c r="W8" s="10"/>
      <c r="X8" s="10"/>
      <c r="Y8" s="10"/>
    </row>
    <row r="9" spans="1:19" ht="13.5">
      <c r="A9" s="46"/>
      <c r="B9" s="46" t="s">
        <v>112</v>
      </c>
      <c r="C9" s="46"/>
      <c r="D9" s="46"/>
      <c r="E9" s="46"/>
      <c r="F9" s="46"/>
      <c r="G9" s="46"/>
      <c r="H9" s="46"/>
      <c r="I9" s="46"/>
      <c r="J9" s="46"/>
      <c r="K9" s="46"/>
      <c r="L9" s="46"/>
      <c r="M9" s="46"/>
      <c r="N9" s="46"/>
      <c r="O9" s="61"/>
      <c r="P9" s="46"/>
      <c r="Q9" s="46"/>
      <c r="R9" s="52"/>
      <c r="S9" s="47"/>
    </row>
    <row r="10" spans="2:17" ht="14.25" thickBot="1">
      <c r="B10" s="62" t="s">
        <v>111</v>
      </c>
      <c r="C10" s="62"/>
      <c r="D10" s="63"/>
      <c r="E10" s="64" t="s">
        <v>12</v>
      </c>
      <c r="F10" s="64"/>
      <c r="G10" s="64"/>
      <c r="H10" s="64"/>
      <c r="I10" s="64"/>
      <c r="J10" s="64"/>
      <c r="K10" s="64"/>
      <c r="L10" s="64"/>
      <c r="M10" s="64"/>
      <c r="N10" s="64"/>
      <c r="O10" s="61"/>
      <c r="P10" s="65" t="s">
        <v>11</v>
      </c>
      <c r="Q10" s="46"/>
    </row>
    <row r="11" spans="1:17" ht="14.25" thickBot="1">
      <c r="A11" s="46"/>
      <c r="B11" s="252" t="s">
        <v>10</v>
      </c>
      <c r="C11" s="236" t="s">
        <v>110</v>
      </c>
      <c r="D11" s="66"/>
      <c r="E11" s="67" t="s">
        <v>109</v>
      </c>
      <c r="F11" s="53"/>
      <c r="G11" s="53"/>
      <c r="H11" s="53"/>
      <c r="I11" s="53"/>
      <c r="J11" s="53"/>
      <c r="K11" s="53"/>
      <c r="L11" s="53"/>
      <c r="M11" s="53"/>
      <c r="N11" s="53"/>
      <c r="O11" s="68"/>
      <c r="P11" s="84">
        <v>0</v>
      </c>
      <c r="Q11" s="70" t="s">
        <v>0</v>
      </c>
    </row>
    <row r="12" spans="1:17" ht="13.5">
      <c r="A12" s="46"/>
      <c r="B12" s="252"/>
      <c r="C12" s="236"/>
      <c r="D12" s="66"/>
      <c r="E12" s="67" t="s">
        <v>108</v>
      </c>
      <c r="F12" s="53"/>
      <c r="G12" s="53"/>
      <c r="H12" s="53"/>
      <c r="I12" s="53"/>
      <c r="J12" s="53"/>
      <c r="K12" s="53"/>
      <c r="L12" s="53"/>
      <c r="M12" s="53"/>
      <c r="N12" s="53"/>
      <c r="O12" s="68"/>
      <c r="P12" s="71"/>
      <c r="Q12" s="46"/>
    </row>
    <row r="13" spans="1:17" ht="13.5">
      <c r="A13" s="46"/>
      <c r="B13" s="252"/>
      <c r="C13" s="236"/>
      <c r="D13" s="66"/>
      <c r="E13" s="67"/>
      <c r="F13" s="53"/>
      <c r="G13" s="53"/>
      <c r="H13" s="53"/>
      <c r="I13" s="53"/>
      <c r="J13" s="53"/>
      <c r="K13" s="53"/>
      <c r="L13" s="53"/>
      <c r="M13" s="53"/>
      <c r="N13" s="53"/>
      <c r="O13" s="68"/>
      <c r="P13" s="53"/>
      <c r="Q13" s="46"/>
    </row>
    <row r="14" spans="1:17" ht="3.75" customHeight="1" thickBot="1">
      <c r="A14" s="46"/>
      <c r="B14" s="49"/>
      <c r="C14" s="72"/>
      <c r="D14" s="73"/>
      <c r="E14" s="74"/>
      <c r="F14" s="49"/>
      <c r="G14" s="49"/>
      <c r="H14" s="49"/>
      <c r="I14" s="49"/>
      <c r="J14" s="49"/>
      <c r="K14" s="49"/>
      <c r="L14" s="49"/>
      <c r="M14" s="49"/>
      <c r="N14" s="49"/>
      <c r="O14" s="75"/>
      <c r="P14" s="49"/>
      <c r="Q14" s="46"/>
    </row>
    <row r="15" spans="1:17" ht="14.25" customHeight="1" thickBot="1">
      <c r="A15" s="46"/>
      <c r="B15" s="46" t="s">
        <v>7</v>
      </c>
      <c r="C15" s="236" t="s">
        <v>107</v>
      </c>
      <c r="D15" s="66"/>
      <c r="E15" s="67" t="s">
        <v>106</v>
      </c>
      <c r="F15" s="53"/>
      <c r="G15" s="53"/>
      <c r="H15" s="53"/>
      <c r="I15" s="53"/>
      <c r="J15" s="53"/>
      <c r="K15" s="53"/>
      <c r="L15" s="53"/>
      <c r="M15" s="53"/>
      <c r="N15" s="53"/>
      <c r="O15" s="68"/>
      <c r="P15" s="84">
        <v>0</v>
      </c>
      <c r="Q15" s="70" t="s">
        <v>0</v>
      </c>
    </row>
    <row r="16" spans="1:17" ht="13.5">
      <c r="A16" s="46"/>
      <c r="B16" s="46"/>
      <c r="C16" s="236"/>
      <c r="D16" s="66"/>
      <c r="E16" s="67"/>
      <c r="F16" s="53"/>
      <c r="G16" s="53"/>
      <c r="H16" s="53"/>
      <c r="I16" s="53"/>
      <c r="J16" s="53"/>
      <c r="K16" s="53"/>
      <c r="L16" s="53"/>
      <c r="M16" s="53"/>
      <c r="N16" s="53"/>
      <c r="O16" s="68"/>
      <c r="P16" s="71"/>
      <c r="Q16" s="46"/>
    </row>
    <row r="17" spans="1:17" ht="13.5">
      <c r="A17" s="46"/>
      <c r="B17" s="46"/>
      <c r="C17" s="236"/>
      <c r="D17" s="66"/>
      <c r="E17" s="67"/>
      <c r="F17" s="53"/>
      <c r="G17" s="53"/>
      <c r="H17" s="53"/>
      <c r="I17" s="53"/>
      <c r="J17" s="53"/>
      <c r="K17" s="53"/>
      <c r="L17" s="53"/>
      <c r="M17" s="53"/>
      <c r="N17" s="53"/>
      <c r="O17" s="68"/>
      <c r="P17" s="46"/>
      <c r="Q17" s="46"/>
    </row>
    <row r="18" spans="1:17" ht="13.5" customHeight="1">
      <c r="A18" s="46"/>
      <c r="B18" s="46" t="s">
        <v>105</v>
      </c>
      <c r="C18" s="253" t="s">
        <v>104</v>
      </c>
      <c r="D18" s="76"/>
      <c r="E18" s="77" t="s">
        <v>103</v>
      </c>
      <c r="F18" s="46"/>
      <c r="G18" s="46"/>
      <c r="H18" s="46"/>
      <c r="I18" s="46"/>
      <c r="J18" s="46"/>
      <c r="K18" s="46"/>
      <c r="L18" s="46"/>
      <c r="M18" s="46"/>
      <c r="N18" s="46"/>
      <c r="O18" s="61"/>
      <c r="P18" s="78"/>
      <c r="Q18" s="53"/>
    </row>
    <row r="19" spans="1:17" ht="13.5">
      <c r="A19" s="46"/>
      <c r="B19" s="46"/>
      <c r="C19" s="253"/>
      <c r="D19" s="76"/>
      <c r="E19" s="77"/>
      <c r="F19" s="46"/>
      <c r="G19" s="46"/>
      <c r="H19" s="46"/>
      <c r="I19" s="46"/>
      <c r="J19" s="46"/>
      <c r="K19" s="46"/>
      <c r="L19" s="46"/>
      <c r="M19" s="46"/>
      <c r="N19" s="46"/>
      <c r="O19" s="61"/>
      <c r="P19" s="78"/>
      <c r="Q19" s="46"/>
    </row>
    <row r="20" spans="1:17" ht="36.75" thickBot="1">
      <c r="A20" s="46"/>
      <c r="B20" s="46"/>
      <c r="C20" s="76"/>
      <c r="D20" s="76"/>
      <c r="E20" s="79" t="s">
        <v>102</v>
      </c>
      <c r="F20" s="46"/>
      <c r="G20" s="46"/>
      <c r="H20" s="80" t="s">
        <v>101</v>
      </c>
      <c r="I20" s="46"/>
      <c r="J20" s="46"/>
      <c r="K20" s="46"/>
      <c r="L20" s="46"/>
      <c r="M20" s="46"/>
      <c r="N20" s="46"/>
      <c r="O20" s="61"/>
      <c r="P20" s="46"/>
      <c r="Q20" s="46"/>
    </row>
    <row r="21" spans="1:19" ht="14.25" thickBot="1">
      <c r="A21" s="46"/>
      <c r="B21" s="46"/>
      <c r="C21" s="76"/>
      <c r="D21" s="66"/>
      <c r="E21" s="84">
        <v>0</v>
      </c>
      <c r="F21" s="70" t="s">
        <v>0</v>
      </c>
      <c r="G21" s="68" t="s">
        <v>100</v>
      </c>
      <c r="H21" s="84">
        <v>0</v>
      </c>
      <c r="I21" s="70" t="s">
        <v>0</v>
      </c>
      <c r="J21" s="46"/>
      <c r="K21" s="46"/>
      <c r="L21" s="46"/>
      <c r="M21" s="53"/>
      <c r="N21" s="46"/>
      <c r="O21" s="61"/>
      <c r="P21" s="53"/>
      <c r="Q21" s="46"/>
      <c r="R21" s="47"/>
      <c r="S21" s="47"/>
    </row>
    <row r="22" spans="1:17" ht="13.5">
      <c r="A22" s="46"/>
      <c r="B22" s="46"/>
      <c r="C22" s="76"/>
      <c r="D22" s="76"/>
      <c r="E22" s="71"/>
      <c r="F22" s="53"/>
      <c r="G22" s="53"/>
      <c r="H22" s="71"/>
      <c r="I22" s="53"/>
      <c r="J22" s="254" t="s">
        <v>91</v>
      </c>
      <c r="K22" s="254">
        <v>12</v>
      </c>
      <c r="L22" s="247" t="s">
        <v>99</v>
      </c>
      <c r="M22" s="244">
        <f>IF(H21="","",H21)</f>
        <v>0</v>
      </c>
      <c r="N22" s="246" t="s">
        <v>0</v>
      </c>
      <c r="O22" s="247" t="s">
        <v>98</v>
      </c>
      <c r="P22" s="248">
        <f>IF(OR(E21="",E25=""),"",(E21-H21)/E25*K22+M22)</f>
      </c>
      <c r="Q22" s="246" t="s">
        <v>0</v>
      </c>
    </row>
    <row r="23" spans="1:17" ht="14.25" thickBot="1">
      <c r="A23" s="46"/>
      <c r="B23" s="46"/>
      <c r="C23" s="76"/>
      <c r="D23" s="76"/>
      <c r="E23" s="49"/>
      <c r="F23" s="49"/>
      <c r="G23" s="49"/>
      <c r="H23" s="49"/>
      <c r="I23" s="49"/>
      <c r="J23" s="254"/>
      <c r="K23" s="254"/>
      <c r="L23" s="247"/>
      <c r="M23" s="245"/>
      <c r="N23" s="246"/>
      <c r="O23" s="247"/>
      <c r="P23" s="249"/>
      <c r="Q23" s="246"/>
    </row>
    <row r="24" spans="1:19" ht="14.25" thickBot="1">
      <c r="A24" s="46"/>
      <c r="B24" s="46"/>
      <c r="C24" s="76"/>
      <c r="D24" s="76"/>
      <c r="E24" s="81" t="s">
        <v>97</v>
      </c>
      <c r="F24" s="82"/>
      <c r="G24" s="82"/>
      <c r="H24" s="82"/>
      <c r="I24" s="53"/>
      <c r="J24" s="61"/>
      <c r="K24" s="61"/>
      <c r="L24" s="53"/>
      <c r="M24" s="71"/>
      <c r="N24" s="53"/>
      <c r="O24" s="68"/>
      <c r="P24" s="71"/>
      <c r="Q24" s="46"/>
      <c r="R24" s="47"/>
      <c r="S24" s="47"/>
    </row>
    <row r="25" spans="1:19" ht="14.25" thickBot="1">
      <c r="A25" s="46"/>
      <c r="B25" s="46"/>
      <c r="C25" s="76"/>
      <c r="D25" s="66"/>
      <c r="E25" s="233"/>
      <c r="F25" s="234"/>
      <c r="G25" s="234"/>
      <c r="H25" s="234"/>
      <c r="I25" s="70" t="s">
        <v>96</v>
      </c>
      <c r="J25" s="53"/>
      <c r="K25" s="53"/>
      <c r="L25" s="53"/>
      <c r="M25" s="53"/>
      <c r="N25" s="53"/>
      <c r="O25" s="68"/>
      <c r="P25" s="53"/>
      <c r="Q25" s="53"/>
      <c r="R25" s="47"/>
      <c r="S25" s="47"/>
    </row>
    <row r="26" spans="1:19" ht="6.75" customHeight="1">
      <c r="A26" s="46"/>
      <c r="B26" s="53"/>
      <c r="C26" s="66"/>
      <c r="D26" s="66"/>
      <c r="E26" s="83"/>
      <c r="F26" s="71"/>
      <c r="G26" s="71"/>
      <c r="H26" s="71"/>
      <c r="I26" s="53"/>
      <c r="J26" s="53"/>
      <c r="K26" s="53"/>
      <c r="L26" s="53"/>
      <c r="M26" s="53"/>
      <c r="N26" s="53"/>
      <c r="O26" s="68"/>
      <c r="P26" s="53"/>
      <c r="Q26" s="53"/>
      <c r="R26" s="47"/>
      <c r="S26" s="47"/>
    </row>
    <row r="27" spans="1:19" ht="13.5" customHeight="1">
      <c r="A27" s="46"/>
      <c r="B27" s="49" t="s">
        <v>95</v>
      </c>
      <c r="C27" s="235" t="s">
        <v>94</v>
      </c>
      <c r="D27" s="73"/>
      <c r="E27" s="74" t="s">
        <v>93</v>
      </c>
      <c r="F27" s="49"/>
      <c r="G27" s="49"/>
      <c r="H27" s="49"/>
      <c r="I27" s="49"/>
      <c r="J27" s="49"/>
      <c r="K27" s="49"/>
      <c r="L27" s="49"/>
      <c r="M27" s="49"/>
      <c r="N27" s="49"/>
      <c r="O27" s="75"/>
      <c r="P27" s="49"/>
      <c r="Q27" s="49"/>
      <c r="R27" s="47"/>
      <c r="S27" s="47"/>
    </row>
    <row r="28" spans="1:19" ht="14.25" customHeight="1" thickBot="1">
      <c r="A28" s="46"/>
      <c r="B28" s="53"/>
      <c r="C28" s="236"/>
      <c r="D28" s="66"/>
      <c r="E28" s="237" t="s">
        <v>92</v>
      </c>
      <c r="F28" s="237"/>
      <c r="G28" s="237"/>
      <c r="H28" s="237"/>
      <c r="I28" s="53"/>
      <c r="J28" s="53"/>
      <c r="K28" s="53"/>
      <c r="L28" s="53"/>
      <c r="M28" s="53"/>
      <c r="N28" s="53"/>
      <c r="O28" s="68"/>
      <c r="P28" s="53"/>
      <c r="Q28" s="53"/>
      <c r="R28" s="47"/>
      <c r="S28" s="47"/>
    </row>
    <row r="29" spans="1:17" ht="14.25" thickBot="1">
      <c r="A29" s="46"/>
      <c r="B29" s="53"/>
      <c r="C29" s="236"/>
      <c r="D29" s="66"/>
      <c r="E29" s="250">
        <v>0</v>
      </c>
      <c r="F29" s="251"/>
      <c r="G29" s="251"/>
      <c r="H29" s="251"/>
      <c r="I29" s="70" t="s">
        <v>0</v>
      </c>
      <c r="J29" s="68" t="s">
        <v>91</v>
      </c>
      <c r="K29" s="68">
        <v>12</v>
      </c>
      <c r="L29" s="53"/>
      <c r="M29" s="53"/>
      <c r="N29" s="53"/>
      <c r="O29" s="68" t="s">
        <v>90</v>
      </c>
      <c r="P29" s="85">
        <f>IF(E29="","",E29*K29)</f>
        <v>0</v>
      </c>
      <c r="Q29" s="70" t="s">
        <v>0</v>
      </c>
    </row>
    <row r="30" spans="1:30" ht="14.25" thickBot="1">
      <c r="A30" s="46"/>
      <c r="B30" s="46"/>
      <c r="C30" s="46"/>
      <c r="D30" s="46"/>
      <c r="E30" s="71"/>
      <c r="F30" s="71"/>
      <c r="G30" s="71"/>
      <c r="H30" s="71"/>
      <c r="I30" s="46"/>
      <c r="J30" s="46"/>
      <c r="K30" s="46"/>
      <c r="L30" s="46"/>
      <c r="M30" s="46"/>
      <c r="N30" s="46"/>
      <c r="O30" s="61"/>
      <c r="P30" s="71"/>
      <c r="Q30" s="46"/>
      <c r="R30" s="47"/>
      <c r="AB30" s="2"/>
      <c r="AC30" s="2"/>
      <c r="AD30" s="2"/>
    </row>
    <row r="31" spans="1:30" ht="15" thickBot="1">
      <c r="A31" s="46"/>
      <c r="B31" s="46"/>
      <c r="C31" s="46"/>
      <c r="D31" s="46"/>
      <c r="E31" s="46"/>
      <c r="F31" s="46"/>
      <c r="G31" s="46"/>
      <c r="H31" s="46"/>
      <c r="I31" s="46"/>
      <c r="J31" s="46"/>
      <c r="K31" s="46"/>
      <c r="L31" s="46"/>
      <c r="M31" s="46"/>
      <c r="N31" s="46"/>
      <c r="O31" s="86" t="s">
        <v>41</v>
      </c>
      <c r="P31" s="87">
        <f>IF(AND(P11="",P15="",P22="",P29=""),"",MAX(P11,P15,P22,P29))</f>
        <v>0</v>
      </c>
      <c r="Q31" s="88" t="s">
        <v>0</v>
      </c>
      <c r="AB31" s="2"/>
      <c r="AC31" s="2"/>
      <c r="AD31" s="2"/>
    </row>
    <row r="32" spans="1:18" ht="13.5">
      <c r="A32" s="46"/>
      <c r="B32" s="46"/>
      <c r="C32" s="46"/>
      <c r="D32" s="46"/>
      <c r="E32" s="46"/>
      <c r="F32" s="46"/>
      <c r="G32" s="46"/>
      <c r="H32" s="46"/>
      <c r="I32" s="46"/>
      <c r="J32" s="46"/>
      <c r="K32" s="46"/>
      <c r="L32" s="46"/>
      <c r="M32" s="46"/>
      <c r="N32" s="46"/>
      <c r="O32" s="61"/>
      <c r="P32" s="71"/>
      <c r="Q32" s="46"/>
      <c r="R32" s="47"/>
    </row>
    <row r="33" spans="1:36" ht="13.5">
      <c r="A33" s="46"/>
      <c r="B33" s="46" t="s">
        <v>89</v>
      </c>
      <c r="C33" s="53"/>
      <c r="D33" s="53"/>
      <c r="E33" s="53"/>
      <c r="F33" s="53"/>
      <c r="G33" s="53"/>
      <c r="H33" s="53"/>
      <c r="I33" s="53"/>
      <c r="J33" s="53"/>
      <c r="K33" s="53"/>
      <c r="L33" s="53"/>
      <c r="M33" s="53"/>
      <c r="N33" s="53"/>
      <c r="O33" s="68"/>
      <c r="P33" s="53"/>
      <c r="Q33" s="53"/>
      <c r="R33" s="47"/>
      <c r="S33" s="6"/>
      <c r="T33" s="6"/>
      <c r="U33" s="6"/>
      <c r="V33" s="6"/>
      <c r="W33" s="6"/>
      <c r="X33" s="6"/>
      <c r="Y33" s="6"/>
      <c r="Z33" s="6"/>
      <c r="AA33" s="6"/>
      <c r="AB33" s="5"/>
      <c r="AC33" s="5"/>
      <c r="AD33" s="5"/>
      <c r="AE33" s="5"/>
      <c r="AF33" s="5"/>
      <c r="AG33" s="5"/>
      <c r="AH33" s="5"/>
      <c r="AI33" s="5"/>
      <c r="AJ33" s="5"/>
    </row>
    <row r="34" spans="1:36" ht="13.5">
      <c r="A34" s="46"/>
      <c r="B34" s="53"/>
      <c r="C34" s="89" t="s">
        <v>36</v>
      </c>
      <c r="D34" s="90"/>
      <c r="E34" s="90"/>
      <c r="F34" s="90"/>
      <c r="G34" s="90"/>
      <c r="H34" s="89" t="s">
        <v>83</v>
      </c>
      <c r="I34" s="90"/>
      <c r="J34" s="90"/>
      <c r="K34" s="90"/>
      <c r="L34" s="90"/>
      <c r="M34" s="90"/>
      <c r="N34" s="90"/>
      <c r="O34" s="90"/>
      <c r="P34" s="90"/>
      <c r="Q34" s="91"/>
      <c r="S34" s="6"/>
      <c r="T34" s="6" t="s">
        <v>83</v>
      </c>
      <c r="U34" s="9" t="s">
        <v>88</v>
      </c>
      <c r="V34" s="9" t="s">
        <v>87</v>
      </c>
      <c r="W34" s="9" t="s">
        <v>86</v>
      </c>
      <c r="X34" s="8" t="s">
        <v>85</v>
      </c>
      <c r="Y34" s="8" t="s">
        <v>84</v>
      </c>
      <c r="Z34" s="8" t="s">
        <v>83</v>
      </c>
      <c r="AA34" s="6"/>
      <c r="AB34" s="5"/>
      <c r="AC34" s="5"/>
      <c r="AD34" s="5"/>
      <c r="AE34" s="5"/>
      <c r="AF34" s="5"/>
      <c r="AG34" s="5"/>
      <c r="AH34" s="5"/>
      <c r="AI34" s="5"/>
      <c r="AJ34" s="5"/>
    </row>
    <row r="35" spans="2:36" ht="13.5">
      <c r="B35" s="53"/>
      <c r="C35" s="92"/>
      <c r="D35" s="49"/>
      <c r="E35" s="232" t="s">
        <v>82</v>
      </c>
      <c r="F35" s="232"/>
      <c r="G35" s="49"/>
      <c r="H35" s="93" t="s">
        <v>25</v>
      </c>
      <c r="I35" s="49"/>
      <c r="J35" s="49"/>
      <c r="K35" s="49"/>
      <c r="L35" s="49"/>
      <c r="M35" s="49"/>
      <c r="N35" s="49"/>
      <c r="O35" s="75"/>
      <c r="P35" s="49"/>
      <c r="Q35" s="94"/>
      <c r="R35" s="47"/>
      <c r="S35" s="6">
        <v>1</v>
      </c>
      <c r="T35" s="7">
        <f>IF($P$31="","",IF(P$31&lt;V35,Z35,"-"))</f>
        <v>0</v>
      </c>
      <c r="U35" s="7"/>
      <c r="V35" s="7">
        <v>651000</v>
      </c>
      <c r="W35" s="7"/>
      <c r="X35" s="6"/>
      <c r="Y35" s="6"/>
      <c r="Z35" s="6">
        <v>0</v>
      </c>
      <c r="AA35" s="6"/>
      <c r="AB35" s="5"/>
      <c r="AC35" s="5"/>
      <c r="AD35" s="5"/>
      <c r="AE35" s="5"/>
      <c r="AF35" s="5"/>
      <c r="AG35" s="5"/>
      <c r="AH35" s="5"/>
      <c r="AI35" s="5"/>
      <c r="AJ35" s="5"/>
    </row>
    <row r="36" spans="2:36" ht="13.5">
      <c r="B36" s="53"/>
      <c r="C36" s="92" t="s">
        <v>81</v>
      </c>
      <c r="D36" s="49"/>
      <c r="E36" s="232" t="s">
        <v>80</v>
      </c>
      <c r="F36" s="232"/>
      <c r="G36" s="49"/>
      <c r="H36" s="93" t="s">
        <v>79</v>
      </c>
      <c r="I36" s="49"/>
      <c r="J36" s="49"/>
      <c r="K36" s="49"/>
      <c r="L36" s="49"/>
      <c r="M36" s="49"/>
      <c r="N36" s="49"/>
      <c r="O36" s="75"/>
      <c r="P36" s="49"/>
      <c r="Q36" s="94"/>
      <c r="R36" s="47"/>
      <c r="S36" s="6">
        <v>2</v>
      </c>
      <c r="T36" s="7" t="str">
        <f>IF($P$31="","",IF(AND($P$31&gt;=U36,P$31&lt;V36),$P$31-Y36,"-"))</f>
        <v>-</v>
      </c>
      <c r="U36" s="7">
        <v>651000</v>
      </c>
      <c r="V36" s="7">
        <v>1619000</v>
      </c>
      <c r="W36" s="7"/>
      <c r="X36" s="6"/>
      <c r="Y36" s="7">
        <v>650000</v>
      </c>
      <c r="Z36" s="6"/>
      <c r="AA36" s="6"/>
      <c r="AB36" s="5"/>
      <c r="AC36" s="5"/>
      <c r="AD36" s="5"/>
      <c r="AE36" s="5"/>
      <c r="AF36" s="5"/>
      <c r="AG36" s="5"/>
      <c r="AH36" s="5"/>
      <c r="AI36" s="5"/>
      <c r="AJ36" s="5"/>
    </row>
    <row r="37" spans="2:36" ht="13.5">
      <c r="B37" s="53"/>
      <c r="C37" s="92" t="s">
        <v>78</v>
      </c>
      <c r="D37" s="49"/>
      <c r="E37" s="232" t="s">
        <v>77</v>
      </c>
      <c r="F37" s="232"/>
      <c r="G37" s="49"/>
      <c r="H37" s="93" t="s">
        <v>76</v>
      </c>
      <c r="I37" s="49"/>
      <c r="J37" s="49"/>
      <c r="K37" s="49"/>
      <c r="L37" s="49"/>
      <c r="M37" s="49"/>
      <c r="N37" s="49"/>
      <c r="O37" s="75"/>
      <c r="P37" s="49"/>
      <c r="Q37" s="94"/>
      <c r="R37" s="47"/>
      <c r="S37" s="6">
        <v>3</v>
      </c>
      <c r="T37" s="7" t="str">
        <f>IF($P$31="","",IF(AND($P$31&gt;=U37,P$31&lt;V37),Z37,"-"))</f>
        <v>-</v>
      </c>
      <c r="U37" s="7">
        <v>1619000</v>
      </c>
      <c r="V37" s="7">
        <v>1620000</v>
      </c>
      <c r="W37" s="6"/>
      <c r="X37" s="6"/>
      <c r="Y37" s="6"/>
      <c r="Z37" s="7">
        <v>969000</v>
      </c>
      <c r="AA37" s="6"/>
      <c r="AB37" s="5"/>
      <c r="AC37" s="5"/>
      <c r="AD37" s="5"/>
      <c r="AE37" s="5"/>
      <c r="AF37" s="5"/>
      <c r="AG37" s="5"/>
      <c r="AH37" s="5"/>
      <c r="AI37" s="5"/>
      <c r="AJ37" s="5"/>
    </row>
    <row r="38" spans="2:36" ht="13.5">
      <c r="B38" s="53"/>
      <c r="C38" s="92" t="s">
        <v>75</v>
      </c>
      <c r="D38" s="49"/>
      <c r="E38" s="232" t="s">
        <v>74</v>
      </c>
      <c r="F38" s="232"/>
      <c r="G38" s="49"/>
      <c r="H38" s="93" t="s">
        <v>73</v>
      </c>
      <c r="I38" s="49"/>
      <c r="J38" s="49"/>
      <c r="K38" s="49"/>
      <c r="L38" s="49"/>
      <c r="M38" s="49"/>
      <c r="N38" s="49"/>
      <c r="O38" s="75"/>
      <c r="P38" s="49"/>
      <c r="Q38" s="94"/>
      <c r="R38" s="47"/>
      <c r="S38" s="6">
        <v>4</v>
      </c>
      <c r="T38" s="7" t="str">
        <f>IF($P$31="","",IF(AND($P$31&gt;=U38,P$31&lt;V38),Z38,"-"))</f>
        <v>-</v>
      </c>
      <c r="U38" s="7">
        <v>1620000</v>
      </c>
      <c r="V38" s="7">
        <v>1622000</v>
      </c>
      <c r="W38" s="6"/>
      <c r="X38" s="6"/>
      <c r="Y38" s="6"/>
      <c r="Z38" s="7">
        <v>970000</v>
      </c>
      <c r="AA38" s="6"/>
      <c r="AB38" s="5"/>
      <c r="AC38" s="5"/>
      <c r="AD38" s="5"/>
      <c r="AE38" s="5"/>
      <c r="AF38" s="5"/>
      <c r="AG38" s="5"/>
      <c r="AH38" s="5"/>
      <c r="AI38" s="5"/>
      <c r="AJ38" s="5"/>
    </row>
    <row r="39" spans="2:36" ht="13.5">
      <c r="B39" s="53"/>
      <c r="C39" s="92" t="s">
        <v>72</v>
      </c>
      <c r="D39" s="49"/>
      <c r="E39" s="232" t="s">
        <v>71</v>
      </c>
      <c r="F39" s="232"/>
      <c r="G39" s="49"/>
      <c r="H39" s="93" t="s">
        <v>70</v>
      </c>
      <c r="I39" s="49"/>
      <c r="J39" s="49"/>
      <c r="K39" s="49"/>
      <c r="L39" s="49"/>
      <c r="M39" s="49"/>
      <c r="N39" s="49"/>
      <c r="O39" s="75"/>
      <c r="P39" s="49"/>
      <c r="Q39" s="94"/>
      <c r="R39" s="47"/>
      <c r="S39" s="6">
        <v>5</v>
      </c>
      <c r="T39" s="7" t="str">
        <f>IF($P$31="","",IF(AND($P$31&gt;=U39,P$31&lt;V39),Z39,"-"))</f>
        <v>-</v>
      </c>
      <c r="U39" s="7">
        <v>1622000</v>
      </c>
      <c r="V39" s="7">
        <v>1624000</v>
      </c>
      <c r="W39" s="6"/>
      <c r="X39" s="6"/>
      <c r="Y39" s="6"/>
      <c r="Z39" s="7">
        <v>972000</v>
      </c>
      <c r="AA39" s="6"/>
      <c r="AB39" s="5"/>
      <c r="AC39" s="5"/>
      <c r="AD39" s="5"/>
      <c r="AE39" s="5"/>
      <c r="AF39" s="5"/>
      <c r="AG39" s="5"/>
      <c r="AH39" s="5"/>
      <c r="AI39" s="5"/>
      <c r="AJ39" s="5"/>
    </row>
    <row r="40" spans="2:36" ht="13.5">
      <c r="B40" s="53"/>
      <c r="C40" s="92" t="s">
        <v>69</v>
      </c>
      <c r="D40" s="49"/>
      <c r="E40" s="232" t="s">
        <v>68</v>
      </c>
      <c r="F40" s="232"/>
      <c r="G40" s="49"/>
      <c r="H40" s="93" t="s">
        <v>67</v>
      </c>
      <c r="I40" s="49"/>
      <c r="J40" s="49"/>
      <c r="K40" s="49"/>
      <c r="L40" s="49"/>
      <c r="M40" s="49"/>
      <c r="N40" s="49"/>
      <c r="O40" s="75"/>
      <c r="P40" s="49"/>
      <c r="Q40" s="94"/>
      <c r="R40" s="47"/>
      <c r="S40" s="6">
        <v>6</v>
      </c>
      <c r="T40" s="7" t="str">
        <f>IF($P$31="","",IF(AND($P$31&gt;=U40,$P$31&lt;V40),Z40,"-"))</f>
        <v>-</v>
      </c>
      <c r="U40" s="7">
        <v>1624000</v>
      </c>
      <c r="V40" s="7">
        <v>1628000</v>
      </c>
      <c r="W40" s="6"/>
      <c r="X40" s="6"/>
      <c r="Y40" s="6"/>
      <c r="Z40" s="7">
        <v>974000</v>
      </c>
      <c r="AA40" s="6"/>
      <c r="AB40" s="5"/>
      <c r="AC40" s="5"/>
      <c r="AD40" s="5"/>
      <c r="AE40" s="5"/>
      <c r="AF40" s="5"/>
      <c r="AG40" s="5"/>
      <c r="AH40" s="5"/>
      <c r="AI40" s="5"/>
      <c r="AJ40" s="5"/>
    </row>
    <row r="41" spans="2:36" ht="13.5">
      <c r="B41" s="53"/>
      <c r="C41" s="92" t="s">
        <v>66</v>
      </c>
      <c r="D41" s="49"/>
      <c r="E41" s="232" t="s">
        <v>65</v>
      </c>
      <c r="F41" s="232"/>
      <c r="G41" s="49"/>
      <c r="H41" s="230" t="s">
        <v>64</v>
      </c>
      <c r="I41" s="231"/>
      <c r="J41" s="231"/>
      <c r="K41" s="231"/>
      <c r="L41" s="231"/>
      <c r="M41" s="50" t="s">
        <v>63</v>
      </c>
      <c r="N41" s="49"/>
      <c r="O41" s="75"/>
      <c r="P41" s="50"/>
      <c r="Q41" s="94"/>
      <c r="R41" s="47"/>
      <c r="S41" s="6">
        <v>7</v>
      </c>
      <c r="T41" s="7" t="str">
        <f>IF($P$31="","",IF(AND($P$31&gt;=U41,P$31&lt;V41),W41*X41,"-"))</f>
        <v>-</v>
      </c>
      <c r="U41" s="7">
        <v>1628000</v>
      </c>
      <c r="V41" s="7">
        <v>1804000</v>
      </c>
      <c r="W41" s="7">
        <f>ROUNDDOWN($P$31/4000,0)*4000</f>
        <v>0</v>
      </c>
      <c r="X41" s="6">
        <v>0.6</v>
      </c>
      <c r="Y41" s="6"/>
      <c r="Z41" s="6"/>
      <c r="AA41" s="6"/>
      <c r="AB41" s="5"/>
      <c r="AC41" s="5"/>
      <c r="AD41" s="5"/>
      <c r="AE41" s="5"/>
      <c r="AF41" s="5"/>
      <c r="AG41" s="5"/>
      <c r="AH41" s="5"/>
      <c r="AI41" s="5"/>
      <c r="AJ41" s="5"/>
    </row>
    <row r="42" spans="2:36" ht="13.5">
      <c r="B42" s="53"/>
      <c r="C42" s="92" t="s">
        <v>62</v>
      </c>
      <c r="D42" s="49"/>
      <c r="E42" s="232" t="s">
        <v>61</v>
      </c>
      <c r="F42" s="232"/>
      <c r="G42" s="49"/>
      <c r="H42" s="230"/>
      <c r="I42" s="231"/>
      <c r="J42" s="231"/>
      <c r="K42" s="231"/>
      <c r="L42" s="231"/>
      <c r="M42" s="50" t="s">
        <v>60</v>
      </c>
      <c r="N42" s="49"/>
      <c r="O42" s="75"/>
      <c r="P42" s="50"/>
      <c r="Q42" s="94"/>
      <c r="R42" s="47"/>
      <c r="S42" s="6">
        <v>8</v>
      </c>
      <c r="T42" s="7" t="str">
        <f>IF($P$31="","",IF(AND($P$31&gt;=U42,P$31&lt;V42),W42*X42-Y42,"-"))</f>
        <v>-</v>
      </c>
      <c r="U42" s="7">
        <v>1804000</v>
      </c>
      <c r="V42" s="7">
        <v>3604000</v>
      </c>
      <c r="W42" s="7">
        <f>ROUNDDOWN($P$31/4000,0)*4000</f>
        <v>0</v>
      </c>
      <c r="X42" s="6">
        <v>0.7</v>
      </c>
      <c r="Y42" s="7">
        <v>180000</v>
      </c>
      <c r="Z42" s="6"/>
      <c r="AA42" s="6"/>
      <c r="AB42" s="5"/>
      <c r="AC42" s="5"/>
      <c r="AD42" s="5"/>
      <c r="AE42" s="5"/>
      <c r="AF42" s="5"/>
      <c r="AG42" s="5"/>
      <c r="AH42" s="5"/>
      <c r="AI42" s="5"/>
      <c r="AJ42" s="5"/>
    </row>
    <row r="43" spans="2:36" ht="13.5">
      <c r="B43" s="53"/>
      <c r="C43" s="92" t="s">
        <v>59</v>
      </c>
      <c r="D43" s="49"/>
      <c r="E43" s="232" t="s">
        <v>58</v>
      </c>
      <c r="F43" s="232"/>
      <c r="G43" s="49"/>
      <c r="H43" s="230"/>
      <c r="I43" s="231"/>
      <c r="J43" s="231"/>
      <c r="K43" s="231"/>
      <c r="L43" s="231"/>
      <c r="M43" s="50" t="s">
        <v>57</v>
      </c>
      <c r="N43" s="49"/>
      <c r="O43" s="75"/>
      <c r="P43" s="49"/>
      <c r="Q43" s="94"/>
      <c r="R43" s="47"/>
      <c r="S43" s="6">
        <v>9</v>
      </c>
      <c r="T43" s="7" t="str">
        <f>IF($P$31="","",IF(AND($P$31&gt;=U43,P$31&lt;V43),W43*X43-Y43,"-"))</f>
        <v>-</v>
      </c>
      <c r="U43" s="7">
        <v>3604000</v>
      </c>
      <c r="V43" s="7">
        <v>6600000</v>
      </c>
      <c r="W43" s="7">
        <f>ROUNDDOWN($P$31/4000,0)*4000</f>
        <v>0</v>
      </c>
      <c r="X43" s="6">
        <v>0.8</v>
      </c>
      <c r="Y43" s="7">
        <v>540000</v>
      </c>
      <c r="Z43" s="6"/>
      <c r="AA43" s="6"/>
      <c r="AB43" s="5"/>
      <c r="AC43" s="5"/>
      <c r="AD43" s="5"/>
      <c r="AE43" s="5"/>
      <c r="AF43" s="5"/>
      <c r="AG43" s="5"/>
      <c r="AH43" s="5"/>
      <c r="AI43" s="5"/>
      <c r="AJ43" s="5"/>
    </row>
    <row r="44" spans="2:36" ht="13.5">
      <c r="B44" s="53"/>
      <c r="C44" s="92" t="s">
        <v>56</v>
      </c>
      <c r="D44" s="49"/>
      <c r="E44" s="232" t="s">
        <v>55</v>
      </c>
      <c r="F44" s="232"/>
      <c r="G44" s="49"/>
      <c r="H44" s="93" t="s">
        <v>54</v>
      </c>
      <c r="I44" s="49"/>
      <c r="J44" s="49"/>
      <c r="K44" s="49"/>
      <c r="L44" s="49"/>
      <c r="M44" s="49"/>
      <c r="N44" s="49"/>
      <c r="O44" s="75"/>
      <c r="P44" s="49"/>
      <c r="Q44" s="94"/>
      <c r="R44" s="47"/>
      <c r="S44" s="6">
        <v>10</v>
      </c>
      <c r="T44" s="7" t="str">
        <f>IF($P$31="","",IF(AND(P31&gt;=U44,P$31&lt;V44),P$31*X44-Y44,"-"))</f>
        <v>-</v>
      </c>
      <c r="U44" s="7">
        <v>6600000</v>
      </c>
      <c r="V44" s="7">
        <v>10000000</v>
      </c>
      <c r="W44" s="7"/>
      <c r="X44" s="6">
        <v>0.9</v>
      </c>
      <c r="Y44" s="7">
        <v>1200000</v>
      </c>
      <c r="Z44" s="6"/>
      <c r="AA44" s="6"/>
      <c r="AB44" s="5"/>
      <c r="AC44" s="5"/>
      <c r="AD44" s="5"/>
      <c r="AE44" s="5"/>
      <c r="AF44" s="5"/>
      <c r="AG44" s="5"/>
      <c r="AH44" s="5"/>
      <c r="AI44" s="5"/>
      <c r="AJ44" s="5"/>
    </row>
    <row r="45" spans="2:36" ht="13.5">
      <c r="B45" s="53"/>
      <c r="C45" s="92" t="s">
        <v>53</v>
      </c>
      <c r="D45" s="49"/>
      <c r="E45" s="49"/>
      <c r="F45" s="49"/>
      <c r="G45" s="49"/>
      <c r="H45" s="93" t="s">
        <v>52</v>
      </c>
      <c r="I45" s="49"/>
      <c r="J45" s="49"/>
      <c r="K45" s="49"/>
      <c r="L45" s="49"/>
      <c r="M45" s="49"/>
      <c r="N45" s="49"/>
      <c r="O45" s="75"/>
      <c r="P45" s="49"/>
      <c r="Q45" s="94"/>
      <c r="R45" s="47"/>
      <c r="S45" s="6">
        <v>11</v>
      </c>
      <c r="T45" s="7" t="str">
        <f>IF($P$31="","",IF(P$31&gt;=U45,P$31*X45-Y45,"-"))</f>
        <v>-</v>
      </c>
      <c r="U45" s="7">
        <v>10000000</v>
      </c>
      <c r="V45" s="7"/>
      <c r="W45" s="7"/>
      <c r="X45" s="6">
        <v>0.95</v>
      </c>
      <c r="Y45" s="7">
        <v>1700000</v>
      </c>
      <c r="Z45" s="6"/>
      <c r="AA45" s="6"/>
      <c r="AB45" s="5"/>
      <c r="AC45" s="5"/>
      <c r="AD45" s="5"/>
      <c r="AE45" s="5"/>
      <c r="AF45" s="5"/>
      <c r="AG45" s="5"/>
      <c r="AH45" s="5"/>
      <c r="AI45" s="5"/>
      <c r="AJ45" s="5"/>
    </row>
    <row r="46" spans="2:36" ht="14.25" thickBot="1">
      <c r="B46" s="46"/>
      <c r="C46" s="49"/>
      <c r="D46" s="49"/>
      <c r="E46" s="49"/>
      <c r="F46" s="49"/>
      <c r="G46" s="49"/>
      <c r="H46" s="49"/>
      <c r="I46" s="49"/>
      <c r="J46" s="49"/>
      <c r="K46" s="49"/>
      <c r="L46" s="49"/>
      <c r="M46" s="49"/>
      <c r="N46" s="49"/>
      <c r="O46" s="75"/>
      <c r="P46" s="49"/>
      <c r="Q46" s="49"/>
      <c r="R46" s="47"/>
      <c r="S46" s="6"/>
      <c r="T46" s="6"/>
      <c r="U46" s="6"/>
      <c r="V46" s="6"/>
      <c r="W46" s="6"/>
      <c r="X46" s="6"/>
      <c r="Y46" s="6"/>
      <c r="Z46" s="6"/>
      <c r="AA46" s="6"/>
      <c r="AB46" s="5"/>
      <c r="AC46" s="5"/>
      <c r="AD46" s="5"/>
      <c r="AE46" s="5"/>
      <c r="AF46" s="5"/>
      <c r="AG46" s="5"/>
      <c r="AH46" s="5"/>
      <c r="AI46" s="5"/>
      <c r="AJ46" s="5"/>
    </row>
    <row r="47" spans="2:36" ht="15" thickBot="1">
      <c r="B47" s="46"/>
      <c r="C47" s="46"/>
      <c r="D47" s="46"/>
      <c r="E47" s="46"/>
      <c r="F47" s="46"/>
      <c r="G47" s="46"/>
      <c r="H47" s="46"/>
      <c r="I47" s="46"/>
      <c r="J47" s="46"/>
      <c r="K47" s="46"/>
      <c r="L47" s="46"/>
      <c r="M47" s="46"/>
      <c r="N47" s="46"/>
      <c r="O47" s="86" t="s">
        <v>51</v>
      </c>
      <c r="P47" s="87">
        <f>MIN(T35:T45)</f>
        <v>0</v>
      </c>
      <c r="Q47" s="88" t="s">
        <v>0</v>
      </c>
      <c r="S47" s="6"/>
      <c r="T47" s="6"/>
      <c r="U47" s="6"/>
      <c r="V47" s="6"/>
      <c r="W47" s="6"/>
      <c r="X47" s="6"/>
      <c r="Y47" s="6"/>
      <c r="Z47" s="6"/>
      <c r="AA47" s="6"/>
      <c r="AB47" s="5"/>
      <c r="AC47" s="5"/>
      <c r="AD47" s="5"/>
      <c r="AE47" s="5"/>
      <c r="AF47" s="5"/>
      <c r="AG47" s="5"/>
      <c r="AH47" s="5"/>
      <c r="AI47" s="5"/>
      <c r="AJ47" s="5"/>
    </row>
    <row r="48" spans="2:36" ht="8.25" customHeight="1">
      <c r="B48" s="46"/>
      <c r="C48" s="46"/>
      <c r="D48" s="46"/>
      <c r="E48" s="46"/>
      <c r="F48" s="46"/>
      <c r="G48" s="46"/>
      <c r="H48" s="46"/>
      <c r="I48" s="46"/>
      <c r="J48" s="46"/>
      <c r="K48" s="46"/>
      <c r="L48" s="46"/>
      <c r="M48" s="46"/>
      <c r="N48" s="46"/>
      <c r="O48" s="61"/>
      <c r="P48" s="71"/>
      <c r="Q48" s="95"/>
      <c r="R48" s="47"/>
      <c r="S48" s="6"/>
      <c r="T48" s="6"/>
      <c r="U48" s="6"/>
      <c r="V48" s="6"/>
      <c r="W48" s="6"/>
      <c r="X48" s="6"/>
      <c r="Y48" s="6"/>
      <c r="Z48" s="6"/>
      <c r="AA48" s="6"/>
      <c r="AB48" s="5"/>
      <c r="AC48" s="5"/>
      <c r="AD48" s="5"/>
      <c r="AE48" s="5"/>
      <c r="AF48" s="5"/>
      <c r="AG48" s="5"/>
      <c r="AH48" s="5"/>
      <c r="AI48" s="5"/>
      <c r="AJ48" s="5"/>
    </row>
    <row r="49" spans="2:36" ht="14.25">
      <c r="B49" s="60" t="s">
        <v>50</v>
      </c>
      <c r="S49" s="6"/>
      <c r="T49" s="6"/>
      <c r="U49" s="6"/>
      <c r="V49" s="6"/>
      <c r="W49" s="6"/>
      <c r="X49" s="6"/>
      <c r="Y49" s="6"/>
      <c r="Z49" s="6"/>
      <c r="AA49" s="6"/>
      <c r="AB49" s="5"/>
      <c r="AC49" s="5"/>
      <c r="AD49" s="5"/>
      <c r="AE49" s="5"/>
      <c r="AF49" s="5"/>
      <c r="AG49" s="5"/>
      <c r="AH49" s="5"/>
      <c r="AI49" s="5"/>
      <c r="AJ49" s="5"/>
    </row>
    <row r="50" spans="2:11" ht="13.5">
      <c r="B50" s="97" t="s">
        <v>49</v>
      </c>
      <c r="C50" s="53"/>
      <c r="D50" s="53"/>
      <c r="E50" s="53"/>
      <c r="F50" s="46"/>
      <c r="G50" s="46"/>
      <c r="H50" s="46"/>
      <c r="I50" s="46"/>
      <c r="J50" s="46"/>
      <c r="K50" s="46"/>
    </row>
    <row r="51" spans="2:17" ht="14.25" thickBot="1">
      <c r="B51" s="62" t="s">
        <v>48</v>
      </c>
      <c r="C51" s="98"/>
      <c r="D51" s="4"/>
      <c r="E51" s="238" t="s">
        <v>12</v>
      </c>
      <c r="F51" s="238"/>
      <c r="G51" s="238"/>
      <c r="H51" s="238"/>
      <c r="I51" s="238"/>
      <c r="J51" s="238"/>
      <c r="K51" s="238"/>
      <c r="L51" s="238"/>
      <c r="M51" s="238"/>
      <c r="N51" s="238"/>
      <c r="O51" s="46"/>
      <c r="P51" s="65" t="s">
        <v>11</v>
      </c>
      <c r="Q51" s="46"/>
    </row>
    <row r="52" spans="2:17" ht="14.25" thickBot="1">
      <c r="B52" s="46" t="s">
        <v>10</v>
      </c>
      <c r="C52" s="240" t="s">
        <v>47</v>
      </c>
      <c r="D52" s="76"/>
      <c r="E52" s="77" t="s">
        <v>46</v>
      </c>
      <c r="F52" s="46"/>
      <c r="G52" s="46"/>
      <c r="H52" s="46"/>
      <c r="O52" s="53"/>
      <c r="P52" s="84">
        <v>0</v>
      </c>
      <c r="Q52" s="70" t="s">
        <v>0</v>
      </c>
    </row>
    <row r="53" spans="2:17" ht="13.5">
      <c r="B53" s="46"/>
      <c r="C53" s="240"/>
      <c r="D53" s="76"/>
      <c r="E53" s="77" t="s">
        <v>43</v>
      </c>
      <c r="F53" s="46"/>
      <c r="G53" s="46"/>
      <c r="H53" s="46"/>
      <c r="O53" s="46"/>
      <c r="P53" s="71"/>
      <c r="Q53" s="46"/>
    </row>
    <row r="54" spans="2:17" ht="13.5">
      <c r="B54" s="46"/>
      <c r="C54" s="240"/>
      <c r="D54" s="76"/>
      <c r="E54" s="77" t="s">
        <v>42</v>
      </c>
      <c r="F54" s="46"/>
      <c r="G54" s="46"/>
      <c r="H54" s="46"/>
      <c r="O54" s="46"/>
      <c r="P54" s="46"/>
      <c r="Q54" s="46"/>
    </row>
    <row r="55" spans="2:17" ht="14.25" thickBot="1">
      <c r="B55" s="46"/>
      <c r="C55" s="240"/>
      <c r="D55" s="76"/>
      <c r="E55" s="77"/>
      <c r="F55" s="46"/>
      <c r="G55" s="46"/>
      <c r="H55" s="46"/>
      <c r="O55" s="46"/>
      <c r="P55" s="53"/>
      <c r="Q55" s="46"/>
    </row>
    <row r="56" spans="2:20" ht="14.25" thickBot="1">
      <c r="B56" s="46" t="s">
        <v>7</v>
      </c>
      <c r="C56" s="240" t="s">
        <v>45</v>
      </c>
      <c r="D56" s="76"/>
      <c r="E56" s="77" t="s">
        <v>44</v>
      </c>
      <c r="F56" s="46"/>
      <c r="G56" s="46"/>
      <c r="H56" s="46"/>
      <c r="O56" s="53"/>
      <c r="P56" s="84"/>
      <c r="Q56" s="70" t="s">
        <v>0</v>
      </c>
      <c r="T56" s="2">
        <f>IF(P52="",IF(P56="","",P56),IF(P56="",P52,MAX(P52,P56)))</f>
        <v>0</v>
      </c>
    </row>
    <row r="57" spans="2:17" ht="13.5">
      <c r="B57" s="46"/>
      <c r="C57" s="240"/>
      <c r="D57" s="76"/>
      <c r="E57" s="77" t="s">
        <v>43</v>
      </c>
      <c r="F57" s="46"/>
      <c r="G57" s="46"/>
      <c r="H57" s="46"/>
      <c r="O57" s="46"/>
      <c r="P57" s="71"/>
      <c r="Q57" s="46"/>
    </row>
    <row r="58" spans="2:17" ht="13.5">
      <c r="B58" s="46"/>
      <c r="C58" s="240"/>
      <c r="D58" s="76"/>
      <c r="E58" s="77" t="s">
        <v>42</v>
      </c>
      <c r="F58" s="46"/>
      <c r="G58" s="46"/>
      <c r="H58" s="46"/>
      <c r="O58" s="46"/>
      <c r="P58" s="46"/>
      <c r="Q58" s="46"/>
    </row>
    <row r="59" spans="2:17" ht="7.5" customHeight="1" thickBot="1">
      <c r="B59" s="46"/>
      <c r="C59" s="46"/>
      <c r="D59" s="46"/>
      <c r="E59" s="46"/>
      <c r="F59" s="46"/>
      <c r="G59" s="46"/>
      <c r="H59" s="46"/>
      <c r="O59" s="46"/>
      <c r="P59" s="53"/>
      <c r="Q59" s="46"/>
    </row>
    <row r="60" spans="2:17" ht="15" thickBot="1">
      <c r="B60" s="46"/>
      <c r="C60" s="46"/>
      <c r="D60" s="46"/>
      <c r="E60" s="46"/>
      <c r="F60" s="46"/>
      <c r="G60" s="46"/>
      <c r="H60" s="46"/>
      <c r="O60" s="86" t="s">
        <v>41</v>
      </c>
      <c r="P60" s="87">
        <f>IF(AND(P52="",P56=""),"",MAX(P52,P56))</f>
        <v>0</v>
      </c>
      <c r="Q60" s="88" t="s">
        <v>0</v>
      </c>
    </row>
    <row r="61" spans="2:17" ht="6" customHeight="1" thickBot="1">
      <c r="B61" s="46"/>
      <c r="C61" s="46"/>
      <c r="D61" s="46"/>
      <c r="E61" s="46"/>
      <c r="F61" s="46"/>
      <c r="G61" s="46"/>
      <c r="H61" s="46"/>
      <c r="O61" s="46"/>
      <c r="P61" s="71"/>
      <c r="Q61" s="46"/>
    </row>
    <row r="62" spans="2:17" ht="15" thickBot="1">
      <c r="B62" s="46"/>
      <c r="C62" s="46"/>
      <c r="D62" s="46"/>
      <c r="E62" s="46"/>
      <c r="F62" s="46"/>
      <c r="G62" s="46"/>
      <c r="H62" s="46"/>
      <c r="O62" s="86" t="s">
        <v>40</v>
      </c>
      <c r="P62" s="223">
        <f>IF(59&gt;=N1,"",N1)</f>
      </c>
      <c r="Q62" s="88" t="s">
        <v>39</v>
      </c>
    </row>
    <row r="63" spans="2:16" ht="6" customHeight="1">
      <c r="B63" s="46"/>
      <c r="C63" s="46"/>
      <c r="D63" s="46"/>
      <c r="E63" s="46"/>
      <c r="F63" s="46"/>
      <c r="G63" s="46"/>
      <c r="H63" s="46"/>
      <c r="I63" s="99"/>
      <c r="J63" s="100"/>
      <c r="K63" s="101"/>
      <c r="P63" s="102"/>
    </row>
    <row r="64" spans="2:11" ht="13.5">
      <c r="B64" s="46" t="s">
        <v>38</v>
      </c>
      <c r="C64" s="46"/>
      <c r="D64" s="46"/>
      <c r="E64" s="46"/>
      <c r="F64" s="46"/>
      <c r="G64" s="46"/>
      <c r="H64" s="46"/>
      <c r="I64" s="46"/>
      <c r="J64" s="46"/>
      <c r="K64" s="46"/>
    </row>
    <row r="65" spans="2:17" ht="5.25" customHeight="1">
      <c r="B65" s="46"/>
      <c r="C65" s="53"/>
      <c r="D65" s="53"/>
      <c r="E65" s="53"/>
      <c r="F65" s="81"/>
      <c r="G65" s="53"/>
      <c r="H65" s="53"/>
      <c r="I65" s="53"/>
      <c r="J65" s="53"/>
      <c r="K65" s="53"/>
      <c r="L65" s="103"/>
      <c r="M65" s="103"/>
      <c r="N65" s="103"/>
      <c r="O65" s="104"/>
      <c r="P65" s="103"/>
      <c r="Q65" s="103"/>
    </row>
    <row r="66" spans="2:25" ht="13.5">
      <c r="B66" s="103"/>
      <c r="C66" s="105" t="s">
        <v>37</v>
      </c>
      <c r="D66" s="241" t="s">
        <v>36</v>
      </c>
      <c r="E66" s="241"/>
      <c r="F66" s="241"/>
      <c r="G66" s="241"/>
      <c r="H66" s="241"/>
      <c r="I66" s="241"/>
      <c r="J66" s="242" t="s">
        <v>35</v>
      </c>
      <c r="K66" s="242"/>
      <c r="L66" s="242"/>
      <c r="M66" s="242"/>
      <c r="N66" s="242"/>
      <c r="O66" s="242"/>
      <c r="P66" s="242"/>
      <c r="Q66" s="243"/>
      <c r="T66" s="2" t="s">
        <v>251</v>
      </c>
      <c r="U66" s="2" t="s">
        <v>88</v>
      </c>
      <c r="V66" s="2" t="s">
        <v>87</v>
      </c>
      <c r="W66" s="2" t="s">
        <v>252</v>
      </c>
      <c r="X66" s="2" t="s">
        <v>253</v>
      </c>
      <c r="Y66" s="2" t="s">
        <v>254</v>
      </c>
    </row>
    <row r="67" spans="2:22" ht="13.5">
      <c r="B67" s="53"/>
      <c r="C67" s="106" t="s">
        <v>34</v>
      </c>
      <c r="D67" s="106"/>
      <c r="E67" s="49"/>
      <c r="F67" s="51"/>
      <c r="G67" s="49" t="s">
        <v>255</v>
      </c>
      <c r="H67" s="107"/>
      <c r="I67" s="49"/>
      <c r="J67" s="108" t="s">
        <v>256</v>
      </c>
      <c r="K67" s="109"/>
      <c r="L67" s="109"/>
      <c r="M67" s="109"/>
      <c r="N67" s="109"/>
      <c r="O67" s="110"/>
      <c r="P67" s="109"/>
      <c r="Q67" s="111"/>
      <c r="S67" s="2">
        <v>1</v>
      </c>
      <c r="T67" s="2">
        <f>IF($T$56="","",IF(T$56&lt;=V67,Z67,"-"))</f>
        <v>0</v>
      </c>
      <c r="V67" s="2">
        <v>1200000</v>
      </c>
    </row>
    <row r="68" spans="2:25" ht="13.5">
      <c r="B68" s="53"/>
      <c r="C68" s="112"/>
      <c r="D68" s="106"/>
      <c r="E68" s="51" t="s">
        <v>33</v>
      </c>
      <c r="F68" s="51"/>
      <c r="G68" s="49" t="s">
        <v>257</v>
      </c>
      <c r="H68" s="107"/>
      <c r="I68" s="49"/>
      <c r="J68" s="108" t="s">
        <v>32</v>
      </c>
      <c r="K68" s="109"/>
      <c r="L68" s="109"/>
      <c r="M68" s="109"/>
      <c r="N68" s="109"/>
      <c r="O68" s="110"/>
      <c r="P68" s="109"/>
      <c r="Q68" s="111"/>
      <c r="S68" s="2">
        <v>2</v>
      </c>
      <c r="T68" s="2" t="str">
        <f>IF($T$56="","",IF(AND($T$56&gt;=U68,T$56&lt;V68),$T$56-Y68,"-"))</f>
        <v>-</v>
      </c>
      <c r="U68" s="2">
        <v>1200001</v>
      </c>
      <c r="V68" s="2">
        <v>3300000</v>
      </c>
      <c r="Y68" s="2">
        <v>1200000</v>
      </c>
    </row>
    <row r="69" spans="2:25" ht="13.5">
      <c r="B69" s="53"/>
      <c r="C69" s="112"/>
      <c r="D69" s="106"/>
      <c r="E69" s="51" t="s">
        <v>31</v>
      </c>
      <c r="F69" s="51"/>
      <c r="G69" s="49" t="s">
        <v>259</v>
      </c>
      <c r="H69" s="107"/>
      <c r="I69" s="49"/>
      <c r="J69" s="108" t="s">
        <v>30</v>
      </c>
      <c r="K69" s="109"/>
      <c r="L69" s="109"/>
      <c r="M69" s="109"/>
      <c r="N69" s="109"/>
      <c r="O69" s="110"/>
      <c r="P69" s="109"/>
      <c r="Q69" s="111"/>
      <c r="S69" s="2">
        <v>3</v>
      </c>
      <c r="T69" s="2" t="str">
        <f>IF($T$56="","",IF(AND($T$56&gt;=U69,T$56&lt;V69),$T$56*X69-Y69,"-"))</f>
        <v>-</v>
      </c>
      <c r="U69" s="2">
        <v>3300000</v>
      </c>
      <c r="V69" s="2">
        <v>4100000</v>
      </c>
      <c r="X69" s="2">
        <v>0.75</v>
      </c>
      <c r="Y69" s="2">
        <v>375000</v>
      </c>
    </row>
    <row r="70" spans="2:25" ht="13.5">
      <c r="B70" s="53"/>
      <c r="C70" s="112"/>
      <c r="D70" s="106"/>
      <c r="E70" s="51" t="s">
        <v>20</v>
      </c>
      <c r="F70" s="51"/>
      <c r="G70" s="49" t="s">
        <v>261</v>
      </c>
      <c r="H70" s="107"/>
      <c r="I70" s="49"/>
      <c r="J70" s="108" t="s">
        <v>29</v>
      </c>
      <c r="K70" s="109"/>
      <c r="L70" s="109"/>
      <c r="M70" s="109"/>
      <c r="N70" s="109"/>
      <c r="O70" s="110"/>
      <c r="P70" s="109"/>
      <c r="Q70" s="111"/>
      <c r="S70" s="2">
        <v>4</v>
      </c>
      <c r="T70" s="2" t="str">
        <f>IF($T$56="","",IF(AND($T$56&gt;=U70,T$56&lt;V70),$T$56*X70-Y70,"-"))</f>
        <v>-</v>
      </c>
      <c r="U70" s="2">
        <v>4100000</v>
      </c>
      <c r="V70" s="2">
        <v>7700000</v>
      </c>
      <c r="X70" s="2">
        <v>0.85</v>
      </c>
      <c r="Y70" s="2">
        <v>785000</v>
      </c>
    </row>
    <row r="71" spans="2:25" ht="13.5">
      <c r="B71" s="53"/>
      <c r="C71" s="112"/>
      <c r="D71" s="106"/>
      <c r="E71" s="51" t="s">
        <v>18</v>
      </c>
      <c r="F71" s="51"/>
      <c r="G71" s="49"/>
      <c r="H71" s="113"/>
      <c r="I71" s="49"/>
      <c r="J71" s="108" t="s">
        <v>28</v>
      </c>
      <c r="K71" s="109"/>
      <c r="L71" s="109"/>
      <c r="M71" s="109"/>
      <c r="N71" s="109"/>
      <c r="O71" s="110"/>
      <c r="P71" s="109"/>
      <c r="Q71" s="111"/>
      <c r="S71" s="2">
        <v>5</v>
      </c>
      <c r="T71" s="2" t="str">
        <f>IF($T$56="","",IF($T$56&gt;=U71,$T$56*X71-Y71,"-"))</f>
        <v>-</v>
      </c>
      <c r="U71" s="2">
        <v>7700000</v>
      </c>
      <c r="X71" s="2">
        <v>0.95</v>
      </c>
      <c r="Y71" s="2">
        <v>1555000</v>
      </c>
    </row>
    <row r="72" spans="2:22" ht="13.5">
      <c r="B72" s="53"/>
      <c r="C72" s="106" t="s">
        <v>27</v>
      </c>
      <c r="D72" s="106"/>
      <c r="E72" s="51"/>
      <c r="F72" s="51"/>
      <c r="G72" s="49" t="s">
        <v>26</v>
      </c>
      <c r="H72" s="107"/>
      <c r="I72" s="49"/>
      <c r="J72" s="108" t="s">
        <v>25</v>
      </c>
      <c r="K72" s="109"/>
      <c r="L72" s="109"/>
      <c r="M72" s="109"/>
      <c r="N72" s="109"/>
      <c r="O72" s="110"/>
      <c r="P72" s="109"/>
      <c r="Q72" s="111"/>
      <c r="S72" s="2">
        <v>1</v>
      </c>
      <c r="T72" s="2">
        <f>IF($T$56="","",IF(T$56&lt;=V72,Z72,"-"))</f>
        <v>0</v>
      </c>
      <c r="V72" s="2">
        <v>700000</v>
      </c>
    </row>
    <row r="73" spans="2:25" ht="13.5">
      <c r="B73" s="53"/>
      <c r="C73" s="112"/>
      <c r="D73" s="106"/>
      <c r="E73" s="51" t="s">
        <v>24</v>
      </c>
      <c r="F73" s="51"/>
      <c r="G73" s="49" t="s">
        <v>264</v>
      </c>
      <c r="H73" s="107"/>
      <c r="I73" s="49"/>
      <c r="J73" s="108" t="s">
        <v>23</v>
      </c>
      <c r="K73" s="109"/>
      <c r="L73" s="109"/>
      <c r="M73" s="109"/>
      <c r="N73" s="109"/>
      <c r="O73" s="110"/>
      <c r="P73" s="109"/>
      <c r="Q73" s="111"/>
      <c r="S73" s="2">
        <v>2</v>
      </c>
      <c r="T73" s="2" t="str">
        <f>IF($T$56="","",IF(AND($T$56&gt;=U73,T$56&lt;V73),$T$56-Y73,"-"))</f>
        <v>-</v>
      </c>
      <c r="U73" s="2">
        <v>700001</v>
      </c>
      <c r="V73" s="2">
        <v>1300000</v>
      </c>
      <c r="Y73" s="2">
        <v>700000</v>
      </c>
    </row>
    <row r="74" spans="2:25" ht="13.5">
      <c r="B74" s="53"/>
      <c r="C74" s="112"/>
      <c r="D74" s="106"/>
      <c r="E74" s="51" t="s">
        <v>22</v>
      </c>
      <c r="F74" s="51"/>
      <c r="G74" s="49" t="s">
        <v>259</v>
      </c>
      <c r="H74" s="107"/>
      <c r="I74" s="49"/>
      <c r="J74" s="108" t="s">
        <v>21</v>
      </c>
      <c r="K74" s="109"/>
      <c r="L74" s="109"/>
      <c r="M74" s="109"/>
      <c r="N74" s="109"/>
      <c r="O74" s="110"/>
      <c r="P74" s="109"/>
      <c r="Q74" s="111"/>
      <c r="S74" s="2">
        <v>3</v>
      </c>
      <c r="T74" s="2" t="str">
        <f>IF($T$56="","",IF(AND($T$56&gt;=U74,T$56&lt;V74),$T$56*X74-Y74,"-"))</f>
        <v>-</v>
      </c>
      <c r="U74" s="2">
        <v>1300000</v>
      </c>
      <c r="V74" s="2">
        <v>4100000</v>
      </c>
      <c r="X74" s="2">
        <v>0.75</v>
      </c>
      <c r="Y74" s="2">
        <v>375000</v>
      </c>
    </row>
    <row r="75" spans="2:25" ht="13.5">
      <c r="B75" s="53"/>
      <c r="C75" s="112"/>
      <c r="D75" s="106"/>
      <c r="E75" s="51" t="s">
        <v>20</v>
      </c>
      <c r="F75" s="51"/>
      <c r="G75" s="49" t="s">
        <v>261</v>
      </c>
      <c r="H75" s="107"/>
      <c r="I75" s="49"/>
      <c r="J75" s="108" t="s">
        <v>19</v>
      </c>
      <c r="K75" s="109"/>
      <c r="L75" s="109"/>
      <c r="M75" s="109"/>
      <c r="N75" s="109"/>
      <c r="O75" s="110"/>
      <c r="P75" s="109"/>
      <c r="Q75" s="111"/>
      <c r="S75" s="2">
        <v>4</v>
      </c>
      <c r="T75" s="2" t="str">
        <f>IF($T$56="","",IF(AND($T$56&gt;=U75,T$56&lt;V75),$T$56*X75-Y75,"-"))</f>
        <v>-</v>
      </c>
      <c r="U75" s="2">
        <v>4100000</v>
      </c>
      <c r="V75" s="2">
        <v>7700000</v>
      </c>
      <c r="X75" s="2">
        <v>0.85</v>
      </c>
      <c r="Y75" s="2">
        <v>785000</v>
      </c>
    </row>
    <row r="76" spans="2:25" ht="13.5">
      <c r="B76" s="53"/>
      <c r="C76" s="112"/>
      <c r="D76" s="106"/>
      <c r="E76" s="51" t="s">
        <v>18</v>
      </c>
      <c r="F76" s="51"/>
      <c r="G76" s="49"/>
      <c r="H76" s="113"/>
      <c r="I76" s="49"/>
      <c r="J76" s="108" t="s">
        <v>17</v>
      </c>
      <c r="K76" s="109"/>
      <c r="L76" s="109"/>
      <c r="M76" s="109"/>
      <c r="N76" s="109"/>
      <c r="O76" s="110"/>
      <c r="P76" s="109"/>
      <c r="Q76" s="111"/>
      <c r="S76" s="2">
        <v>5</v>
      </c>
      <c r="T76" s="2" t="str">
        <f>IF($T$56="","",IF($T$56&gt;=U76,$T$56*X76-Y76,"-"))</f>
        <v>-</v>
      </c>
      <c r="U76" s="2">
        <v>7700000</v>
      </c>
      <c r="X76" s="2">
        <v>0.95</v>
      </c>
      <c r="Y76" s="2">
        <v>1555000</v>
      </c>
    </row>
    <row r="77" spans="2:17" ht="14.25" thickBot="1">
      <c r="B77" s="46"/>
      <c r="C77" s="49"/>
      <c r="D77" s="49"/>
      <c r="E77" s="49"/>
      <c r="F77" s="49"/>
      <c r="G77" s="49"/>
      <c r="H77" s="49"/>
      <c r="I77" s="49"/>
      <c r="J77" s="49"/>
      <c r="K77" s="49"/>
      <c r="L77" s="113"/>
      <c r="M77" s="113"/>
      <c r="N77" s="113"/>
      <c r="O77" s="114"/>
      <c r="P77" s="113"/>
      <c r="Q77" s="113"/>
    </row>
    <row r="78" spans="2:17" ht="15" thickBot="1">
      <c r="B78" s="46"/>
      <c r="C78" s="46"/>
      <c r="D78" s="46"/>
      <c r="K78" s="46"/>
      <c r="L78" s="46"/>
      <c r="M78" s="46"/>
      <c r="N78" s="47"/>
      <c r="O78" s="86" t="s">
        <v>16</v>
      </c>
      <c r="P78" s="87">
        <f>IF(P62&gt;=65,MIN(T67:T71),MIN(T72:T76))</f>
        <v>0</v>
      </c>
      <c r="Q78" s="88" t="s">
        <v>0</v>
      </c>
    </row>
    <row r="79" spans="2:17" ht="15" thickBot="1">
      <c r="B79" s="46"/>
      <c r="C79" s="46"/>
      <c r="D79" s="46"/>
      <c r="K79" s="46"/>
      <c r="L79" s="46"/>
      <c r="M79" s="46"/>
      <c r="N79" s="47"/>
      <c r="O79" s="86"/>
      <c r="P79" s="3"/>
      <c r="Q79" s="115"/>
    </row>
    <row r="80" ht="13.5">
      <c r="P80" s="102"/>
    </row>
    <row r="81" ht="14.25">
      <c r="B81" s="60" t="s">
        <v>15</v>
      </c>
    </row>
    <row r="82" spans="2:8" ht="13.5">
      <c r="B82" s="46" t="s">
        <v>14</v>
      </c>
      <c r="C82" s="46"/>
      <c r="D82" s="46"/>
      <c r="E82" s="46"/>
      <c r="F82" s="46"/>
      <c r="G82" s="46"/>
      <c r="H82" s="46"/>
    </row>
    <row r="83" spans="2:8" ht="13.5">
      <c r="B83" s="46"/>
      <c r="C83" s="46"/>
      <c r="D83" s="46"/>
      <c r="E83" s="46"/>
      <c r="F83" s="46"/>
      <c r="G83" s="46"/>
      <c r="H83" s="46"/>
    </row>
    <row r="84" spans="2:17" ht="13.5">
      <c r="B84" s="62" t="s">
        <v>13</v>
      </c>
      <c r="C84" s="98"/>
      <c r="D84" s="63"/>
      <c r="E84" s="238" t="s">
        <v>12</v>
      </c>
      <c r="F84" s="238"/>
      <c r="G84" s="238"/>
      <c r="H84" s="238"/>
      <c r="I84" s="238"/>
      <c r="J84" s="238"/>
      <c r="K84" s="238"/>
      <c r="L84" s="238"/>
      <c r="M84" s="238"/>
      <c r="O84" s="116"/>
      <c r="P84" s="117" t="s">
        <v>11</v>
      </c>
      <c r="Q84" s="46"/>
    </row>
    <row r="85" spans="2:17" ht="14.25" thickBot="1">
      <c r="B85" s="63"/>
      <c r="C85" s="63"/>
      <c r="D85" s="63"/>
      <c r="E85" s="45"/>
      <c r="O85" s="46"/>
      <c r="P85" s="118"/>
      <c r="Q85" s="46"/>
    </row>
    <row r="86" spans="2:17" ht="14.25" thickBot="1">
      <c r="B86" s="46" t="s">
        <v>10</v>
      </c>
      <c r="C86" s="239" t="s">
        <v>9</v>
      </c>
      <c r="D86" s="76"/>
      <c r="E86" s="77" t="s">
        <v>8</v>
      </c>
      <c r="O86" s="53"/>
      <c r="P86" s="84">
        <v>0</v>
      </c>
      <c r="Q86" s="70" t="s">
        <v>0</v>
      </c>
    </row>
    <row r="87" spans="2:17" ht="13.5">
      <c r="B87" s="46"/>
      <c r="C87" s="239"/>
      <c r="D87" s="76"/>
      <c r="E87" s="77"/>
      <c r="O87" s="46"/>
      <c r="P87" s="71"/>
      <c r="Q87" s="46"/>
    </row>
    <row r="88" spans="2:17" ht="13.5">
      <c r="B88" s="46"/>
      <c r="C88" s="239"/>
      <c r="D88" s="76"/>
      <c r="E88" s="77"/>
      <c r="O88" s="46"/>
      <c r="P88" s="46"/>
      <c r="Q88" s="46"/>
    </row>
    <row r="89" spans="2:17" ht="14.25" thickBot="1">
      <c r="B89" s="46"/>
      <c r="C89" s="76"/>
      <c r="D89" s="76"/>
      <c r="E89" s="77"/>
      <c r="O89" s="46"/>
      <c r="P89" s="53"/>
      <c r="Q89" s="46"/>
    </row>
    <row r="90" spans="2:17" ht="14.25" thickBot="1">
      <c r="B90" s="46" t="s">
        <v>7</v>
      </c>
      <c r="C90" s="239" t="s">
        <v>6</v>
      </c>
      <c r="D90" s="76"/>
      <c r="E90" s="77" t="s">
        <v>5</v>
      </c>
      <c r="O90" s="53"/>
      <c r="P90" s="84">
        <v>0</v>
      </c>
      <c r="Q90" s="70" t="s">
        <v>0</v>
      </c>
    </row>
    <row r="91" spans="2:17" ht="13.5">
      <c r="B91" s="46"/>
      <c r="C91" s="239"/>
      <c r="D91" s="76"/>
      <c r="E91" s="77"/>
      <c r="O91" s="46"/>
      <c r="P91" s="71"/>
      <c r="Q91" s="46"/>
    </row>
    <row r="92" spans="2:17" ht="13.5">
      <c r="B92" s="46"/>
      <c r="C92" s="239"/>
      <c r="D92" s="76"/>
      <c r="E92" s="77"/>
      <c r="O92" s="46"/>
      <c r="P92" s="46"/>
      <c r="Q92" s="46"/>
    </row>
    <row r="93" spans="2:17" ht="13.5">
      <c r="B93" s="46"/>
      <c r="C93" s="76"/>
      <c r="D93" s="76"/>
      <c r="E93" s="77"/>
      <c r="O93" s="46"/>
      <c r="P93" s="46"/>
      <c r="Q93" s="46"/>
    </row>
    <row r="94" spans="2:17" ht="14.25" thickBot="1">
      <c r="B94" s="46"/>
      <c r="C94" s="46"/>
      <c r="D94" s="46"/>
      <c r="E94" s="46"/>
      <c r="O94" s="46"/>
      <c r="P94" s="53"/>
      <c r="Q94" s="46"/>
    </row>
    <row r="95" spans="2:17" ht="15" thickBot="1">
      <c r="B95" s="46"/>
      <c r="C95" s="46"/>
      <c r="D95" s="46"/>
      <c r="E95" s="46"/>
      <c r="O95" s="86" t="s">
        <v>4</v>
      </c>
      <c r="P95" s="87">
        <f>MAX(P86,P90)</f>
        <v>0</v>
      </c>
      <c r="Q95" s="88" t="s">
        <v>0</v>
      </c>
    </row>
    <row r="96" ht="13.5">
      <c r="P96" s="102"/>
    </row>
    <row r="98" ht="14.25" thickBot="1">
      <c r="P98" s="103"/>
    </row>
    <row r="99" spans="2:17" ht="15" thickBot="1">
      <c r="B99" s="60" t="s">
        <v>3</v>
      </c>
      <c r="K99" s="46"/>
      <c r="L99" s="46"/>
      <c r="M99" s="46"/>
      <c r="N99" s="46"/>
      <c r="O99" s="86" t="s">
        <v>2</v>
      </c>
      <c r="P99" s="87">
        <f>P47+P78+P95</f>
        <v>0</v>
      </c>
      <c r="Q99" s="88" t="s">
        <v>0</v>
      </c>
    </row>
    <row r="100" ht="13.5">
      <c r="P100" s="102"/>
    </row>
  </sheetData>
  <sheetProtection password="DC0D" sheet="1" objects="1" scenarios="1" selectLockedCells="1"/>
  <mergeCells count="44">
    <mergeCell ref="E84:M84"/>
    <mergeCell ref="C86:C88"/>
    <mergeCell ref="C90:C92"/>
    <mergeCell ref="E44:F44"/>
    <mergeCell ref="E51:N51"/>
    <mergeCell ref="C52:C55"/>
    <mergeCell ref="C56:C58"/>
    <mergeCell ref="D66:I66"/>
    <mergeCell ref="J66:Q66"/>
    <mergeCell ref="H41:L43"/>
    <mergeCell ref="E42:F42"/>
    <mergeCell ref="E43:F43"/>
    <mergeCell ref="E25:H25"/>
    <mergeCell ref="C27:C29"/>
    <mergeCell ref="E28:H28"/>
    <mergeCell ref="E29:H29"/>
    <mergeCell ref="E35:F35"/>
    <mergeCell ref="E36:F36"/>
    <mergeCell ref="E37:F37"/>
    <mergeCell ref="E38:F38"/>
    <mergeCell ref="E39:F39"/>
    <mergeCell ref="E40:F40"/>
    <mergeCell ref="E41:F41"/>
    <mergeCell ref="Q22:Q23"/>
    <mergeCell ref="B11:B13"/>
    <mergeCell ref="C11:C13"/>
    <mergeCell ref="C15:C17"/>
    <mergeCell ref="C18:C19"/>
    <mergeCell ref="J22:J23"/>
    <mergeCell ref="K22:K23"/>
    <mergeCell ref="L22:L23"/>
    <mergeCell ref="M22:M23"/>
    <mergeCell ref="N22:N23"/>
    <mergeCell ref="O22:O23"/>
    <mergeCell ref="P22:P23"/>
    <mergeCell ref="B1:L1"/>
    <mergeCell ref="N1:O1"/>
    <mergeCell ref="E6:H6"/>
    <mergeCell ref="I6:O6"/>
    <mergeCell ref="B2:Q2"/>
    <mergeCell ref="E4:H4"/>
    <mergeCell ref="I4:O4"/>
    <mergeCell ref="E5:H5"/>
    <mergeCell ref="I5:O5"/>
  </mergeCells>
  <printOptions/>
  <pageMargins left="0.7" right="0.7" top="0.75" bottom="0.75" header="0.3" footer="0.3"/>
  <pageSetup horizontalDpi="600" verticalDpi="600" orientation="portrait" paperSize="9" scale="77" r:id="rId2"/>
  <rowBreaks count="1" manualBreakCount="1">
    <brk id="79" min="1" max="16"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AJ100"/>
  <sheetViews>
    <sheetView view="pageBreakPreview" zoomScaleSheetLayoutView="100" zoomScalePageLayoutView="0" workbookViewId="0" topLeftCell="A1">
      <selection activeCell="N1" sqref="N1:O1"/>
    </sheetView>
  </sheetViews>
  <sheetFormatPr defaultColWidth="9.00390625" defaultRowHeight="13.5"/>
  <cols>
    <col min="1" max="1" width="25.125" style="1" customWidth="1"/>
    <col min="2" max="2" width="3.25390625" style="1" customWidth="1"/>
    <col min="3" max="3" width="19.25390625" style="1" customWidth="1"/>
    <col min="4" max="4" width="1.25" style="1" customWidth="1"/>
    <col min="5" max="5" width="16.50390625" style="1" customWidth="1"/>
    <col min="6" max="7" width="3.00390625" style="1" bestFit="1" customWidth="1"/>
    <col min="8" max="8" width="12.875" style="1" bestFit="1" customWidth="1"/>
    <col min="9" max="9" width="4.875" style="1" bestFit="1" customWidth="1"/>
    <col min="10" max="10" width="3.00390625" style="1" customWidth="1"/>
    <col min="11" max="11" width="5.50390625" style="1" bestFit="1" customWidth="1"/>
    <col min="12" max="12" width="3.00390625" style="1" customWidth="1"/>
    <col min="13" max="13" width="12.875" style="1" bestFit="1" customWidth="1"/>
    <col min="14" max="14" width="3.00390625" style="1" customWidth="1"/>
    <col min="15" max="15" width="3.00390625" style="96" customWidth="1"/>
    <col min="16" max="16" width="17.125" style="1" customWidth="1"/>
    <col min="17" max="17" width="3.00390625" style="1" customWidth="1"/>
    <col min="18" max="18" width="5.75390625" style="2" customWidth="1"/>
    <col min="19" max="19" width="7.25390625" style="2" hidden="1" customWidth="1"/>
    <col min="20" max="20" width="7.625" style="2" hidden="1" customWidth="1"/>
    <col min="21" max="22" width="9.25390625" style="2" hidden="1" customWidth="1"/>
    <col min="23" max="23" width="10.25390625" style="2" hidden="1" customWidth="1"/>
    <col min="24" max="24" width="4.75390625" style="2" hidden="1" customWidth="1"/>
    <col min="25" max="25" width="7.25390625" style="2" hidden="1" customWidth="1"/>
    <col min="26" max="27" width="9.00390625" style="2" hidden="1" customWidth="1"/>
    <col min="28" max="16384" width="9.00390625" style="1" customWidth="1"/>
  </cols>
  <sheetData>
    <row r="1" spans="2:17" ht="42.75" thickBot="1">
      <c r="B1" s="255" t="s">
        <v>282</v>
      </c>
      <c r="C1" s="255"/>
      <c r="D1" s="255"/>
      <c r="E1" s="255"/>
      <c r="F1" s="255"/>
      <c r="G1" s="255"/>
      <c r="H1" s="255"/>
      <c r="I1" s="255"/>
      <c r="J1" s="255"/>
      <c r="K1" s="255"/>
      <c r="L1" s="255"/>
      <c r="M1" s="219" t="s">
        <v>402</v>
      </c>
      <c r="N1" s="256"/>
      <c r="O1" s="257"/>
      <c r="P1" s="218" t="s">
        <v>403</v>
      </c>
      <c r="Q1" s="217"/>
    </row>
    <row r="2" spans="1:19" ht="17.25">
      <c r="A2" s="46"/>
      <c r="B2" s="263" t="s">
        <v>1</v>
      </c>
      <c r="C2" s="264"/>
      <c r="D2" s="264"/>
      <c r="E2" s="264"/>
      <c r="F2" s="264"/>
      <c r="G2" s="264"/>
      <c r="H2" s="264"/>
      <c r="I2" s="264"/>
      <c r="J2" s="264"/>
      <c r="K2" s="264"/>
      <c r="L2" s="264"/>
      <c r="M2" s="264"/>
      <c r="N2" s="264"/>
      <c r="O2" s="264"/>
      <c r="P2" s="264"/>
      <c r="Q2" s="266"/>
      <c r="R2" s="47"/>
      <c r="S2" s="47"/>
    </row>
    <row r="3" spans="1:19" ht="8.25" customHeight="1" hidden="1" thickBot="1">
      <c r="A3" s="46"/>
      <c r="B3" s="48"/>
      <c r="C3" s="49"/>
      <c r="D3" s="49"/>
      <c r="E3" s="49"/>
      <c r="F3" s="49"/>
      <c r="G3" s="49"/>
      <c r="H3" s="49"/>
      <c r="I3" s="49"/>
      <c r="J3" s="49"/>
      <c r="K3" s="49"/>
      <c r="L3" s="49"/>
      <c r="M3" s="50"/>
      <c r="N3" s="51"/>
      <c r="O3" s="51"/>
      <c r="P3" s="50"/>
      <c r="Q3" s="49"/>
      <c r="R3" s="52"/>
      <c r="S3" s="47"/>
    </row>
    <row r="4" spans="1:25" ht="15" customHeight="1" hidden="1" thickBot="1">
      <c r="A4" s="53"/>
      <c r="B4" s="54"/>
      <c r="C4" s="54"/>
      <c r="D4" s="54"/>
      <c r="E4" s="267" t="s">
        <v>116</v>
      </c>
      <c r="F4" s="268"/>
      <c r="G4" s="268"/>
      <c r="H4" s="268"/>
      <c r="I4" s="260"/>
      <c r="J4" s="261"/>
      <c r="K4" s="261"/>
      <c r="L4" s="261"/>
      <c r="M4" s="261"/>
      <c r="N4" s="261"/>
      <c r="O4" s="262"/>
      <c r="P4" s="55"/>
      <c r="Q4" s="10"/>
      <c r="R4" s="10"/>
      <c r="S4" s="10"/>
      <c r="T4" s="10"/>
      <c r="U4" s="10"/>
      <c r="V4" s="10"/>
      <c r="W4" s="10"/>
      <c r="X4" s="10"/>
      <c r="Y4" s="10"/>
    </row>
    <row r="5" spans="1:25" ht="15" customHeight="1" hidden="1" thickBot="1">
      <c r="A5" s="53"/>
      <c r="B5" s="54"/>
      <c r="C5" s="54"/>
      <c r="D5" s="54"/>
      <c r="E5" s="267" t="s">
        <v>115</v>
      </c>
      <c r="F5" s="268"/>
      <c r="G5" s="268"/>
      <c r="H5" s="268"/>
      <c r="I5" s="260"/>
      <c r="J5" s="261"/>
      <c r="K5" s="261"/>
      <c r="L5" s="261"/>
      <c r="M5" s="261"/>
      <c r="N5" s="261"/>
      <c r="O5" s="262"/>
      <c r="P5" s="55"/>
      <c r="Q5" s="10"/>
      <c r="R5" s="10"/>
      <c r="S5" s="10"/>
      <c r="T5" s="10"/>
      <c r="U5" s="10"/>
      <c r="V5" s="10"/>
      <c r="W5" s="10"/>
      <c r="X5" s="10"/>
      <c r="Y5" s="10"/>
    </row>
    <row r="6" spans="1:25" ht="15" customHeight="1" hidden="1" thickBot="1">
      <c r="A6" s="53"/>
      <c r="B6" s="54"/>
      <c r="C6" s="54"/>
      <c r="D6" s="54"/>
      <c r="E6" s="258" t="s">
        <v>114</v>
      </c>
      <c r="F6" s="259"/>
      <c r="G6" s="259"/>
      <c r="H6" s="259"/>
      <c r="I6" s="260"/>
      <c r="J6" s="261"/>
      <c r="K6" s="261"/>
      <c r="L6" s="261"/>
      <c r="M6" s="261"/>
      <c r="N6" s="261"/>
      <c r="O6" s="262"/>
      <c r="P6" s="55"/>
      <c r="Q6" s="10"/>
      <c r="R6" s="10"/>
      <c r="S6" s="10"/>
      <c r="T6" s="10"/>
      <c r="U6" s="10"/>
      <c r="V6" s="10"/>
      <c r="W6" s="10"/>
      <c r="X6" s="10"/>
      <c r="Y6" s="10"/>
    </row>
    <row r="7" spans="1:25" ht="8.25" customHeight="1" hidden="1">
      <c r="A7" s="46"/>
      <c r="B7" s="56"/>
      <c r="C7" s="56"/>
      <c r="D7" s="56"/>
      <c r="E7" s="57"/>
      <c r="F7" s="57"/>
      <c r="G7" s="57"/>
      <c r="H7" s="57"/>
      <c r="I7" s="57"/>
      <c r="J7" s="58"/>
      <c r="K7" s="59"/>
      <c r="L7" s="59"/>
      <c r="M7" s="59"/>
      <c r="N7" s="59"/>
      <c r="O7" s="59"/>
      <c r="P7" s="10"/>
      <c r="Q7" s="10"/>
      <c r="R7" s="10"/>
      <c r="S7" s="10"/>
      <c r="T7" s="10"/>
      <c r="U7" s="10"/>
      <c r="V7" s="10"/>
      <c r="W7" s="10"/>
      <c r="X7" s="10"/>
      <c r="Y7" s="10"/>
    </row>
    <row r="8" spans="1:25" ht="14.25" customHeight="1">
      <c r="A8" s="46"/>
      <c r="B8" s="60" t="s">
        <v>113</v>
      </c>
      <c r="C8" s="56"/>
      <c r="D8" s="56"/>
      <c r="E8" s="56"/>
      <c r="F8" s="56"/>
      <c r="G8" s="56"/>
      <c r="H8" s="56"/>
      <c r="I8" s="56"/>
      <c r="J8" s="54"/>
      <c r="K8" s="10"/>
      <c r="L8" s="10"/>
      <c r="M8" s="10"/>
      <c r="N8" s="10"/>
      <c r="O8" s="10"/>
      <c r="P8" s="10"/>
      <c r="Q8" s="10"/>
      <c r="R8" s="10"/>
      <c r="S8" s="10"/>
      <c r="T8" s="10"/>
      <c r="U8" s="10"/>
      <c r="V8" s="10"/>
      <c r="W8" s="10"/>
      <c r="X8" s="10"/>
      <c r="Y8" s="10"/>
    </row>
    <row r="9" spans="1:19" ht="13.5">
      <c r="A9" s="46"/>
      <c r="B9" s="46" t="s">
        <v>112</v>
      </c>
      <c r="C9" s="46"/>
      <c r="D9" s="46"/>
      <c r="E9" s="46"/>
      <c r="F9" s="46"/>
      <c r="G9" s="46"/>
      <c r="H9" s="46"/>
      <c r="I9" s="46"/>
      <c r="J9" s="46"/>
      <c r="K9" s="46"/>
      <c r="L9" s="46"/>
      <c r="M9" s="46"/>
      <c r="N9" s="46"/>
      <c r="O9" s="61"/>
      <c r="P9" s="46"/>
      <c r="Q9" s="46"/>
      <c r="R9" s="52"/>
      <c r="S9" s="47"/>
    </row>
    <row r="10" spans="2:17" ht="14.25" thickBot="1">
      <c r="B10" s="62" t="s">
        <v>111</v>
      </c>
      <c r="C10" s="62"/>
      <c r="D10" s="63"/>
      <c r="E10" s="64" t="s">
        <v>12</v>
      </c>
      <c r="F10" s="64"/>
      <c r="G10" s="64"/>
      <c r="H10" s="64"/>
      <c r="I10" s="64"/>
      <c r="J10" s="64"/>
      <c r="K10" s="64"/>
      <c r="L10" s="64"/>
      <c r="M10" s="64"/>
      <c r="N10" s="64"/>
      <c r="O10" s="61"/>
      <c r="P10" s="65" t="s">
        <v>11</v>
      </c>
      <c r="Q10" s="46"/>
    </row>
    <row r="11" spans="1:17" ht="14.25" thickBot="1">
      <c r="A11" s="46"/>
      <c r="B11" s="252" t="s">
        <v>10</v>
      </c>
      <c r="C11" s="236" t="s">
        <v>110</v>
      </c>
      <c r="D11" s="66"/>
      <c r="E11" s="67" t="s">
        <v>109</v>
      </c>
      <c r="F11" s="53"/>
      <c r="G11" s="53"/>
      <c r="H11" s="53"/>
      <c r="I11" s="53"/>
      <c r="J11" s="53"/>
      <c r="K11" s="53"/>
      <c r="L11" s="53"/>
      <c r="M11" s="53"/>
      <c r="N11" s="53"/>
      <c r="O11" s="68"/>
      <c r="P11" s="84">
        <v>0</v>
      </c>
      <c r="Q11" s="70" t="s">
        <v>0</v>
      </c>
    </row>
    <row r="12" spans="1:17" ht="13.5">
      <c r="A12" s="46"/>
      <c r="B12" s="252"/>
      <c r="C12" s="236"/>
      <c r="D12" s="66"/>
      <c r="E12" s="67" t="s">
        <v>108</v>
      </c>
      <c r="F12" s="53"/>
      <c r="G12" s="53"/>
      <c r="H12" s="53"/>
      <c r="I12" s="53"/>
      <c r="J12" s="53"/>
      <c r="K12" s="53"/>
      <c r="L12" s="53"/>
      <c r="M12" s="53"/>
      <c r="N12" s="53"/>
      <c r="O12" s="68"/>
      <c r="P12" s="71"/>
      <c r="Q12" s="46"/>
    </row>
    <row r="13" spans="1:17" ht="13.5">
      <c r="A13" s="46"/>
      <c r="B13" s="252"/>
      <c r="C13" s="236"/>
      <c r="D13" s="66"/>
      <c r="E13" s="67"/>
      <c r="F13" s="53"/>
      <c r="G13" s="53"/>
      <c r="H13" s="53"/>
      <c r="I13" s="53"/>
      <c r="J13" s="53"/>
      <c r="K13" s="53"/>
      <c r="L13" s="53"/>
      <c r="M13" s="53"/>
      <c r="N13" s="53"/>
      <c r="O13" s="68"/>
      <c r="P13" s="53"/>
      <c r="Q13" s="46"/>
    </row>
    <row r="14" spans="1:17" ht="3.75" customHeight="1" thickBot="1">
      <c r="A14" s="46"/>
      <c r="B14" s="49"/>
      <c r="C14" s="72"/>
      <c r="D14" s="73"/>
      <c r="E14" s="74"/>
      <c r="F14" s="49"/>
      <c r="G14" s="49"/>
      <c r="H14" s="49"/>
      <c r="I14" s="49"/>
      <c r="J14" s="49"/>
      <c r="K14" s="49"/>
      <c r="L14" s="49"/>
      <c r="M14" s="49"/>
      <c r="N14" s="49"/>
      <c r="O14" s="75"/>
      <c r="P14" s="49"/>
      <c r="Q14" s="46"/>
    </row>
    <row r="15" spans="1:17" ht="14.25" customHeight="1" thickBot="1">
      <c r="A15" s="46"/>
      <c r="B15" s="46" t="s">
        <v>7</v>
      </c>
      <c r="C15" s="236" t="s">
        <v>107</v>
      </c>
      <c r="D15" s="66"/>
      <c r="E15" s="67" t="s">
        <v>106</v>
      </c>
      <c r="F15" s="53"/>
      <c r="G15" s="53"/>
      <c r="H15" s="53"/>
      <c r="I15" s="53"/>
      <c r="J15" s="53"/>
      <c r="K15" s="53"/>
      <c r="L15" s="53"/>
      <c r="M15" s="53"/>
      <c r="N15" s="53"/>
      <c r="O15" s="68"/>
      <c r="P15" s="84">
        <v>0</v>
      </c>
      <c r="Q15" s="70" t="s">
        <v>0</v>
      </c>
    </row>
    <row r="16" spans="1:17" ht="13.5">
      <c r="A16" s="46"/>
      <c r="B16" s="46"/>
      <c r="C16" s="236"/>
      <c r="D16" s="66"/>
      <c r="E16" s="67"/>
      <c r="F16" s="53"/>
      <c r="G16" s="53"/>
      <c r="H16" s="53"/>
      <c r="I16" s="53"/>
      <c r="J16" s="53"/>
      <c r="K16" s="53"/>
      <c r="L16" s="53"/>
      <c r="M16" s="53"/>
      <c r="N16" s="53"/>
      <c r="O16" s="68"/>
      <c r="P16" s="71"/>
      <c r="Q16" s="46"/>
    </row>
    <row r="17" spans="1:17" ht="13.5">
      <c r="A17" s="46"/>
      <c r="B17" s="46"/>
      <c r="C17" s="236"/>
      <c r="D17" s="66"/>
      <c r="E17" s="67"/>
      <c r="F17" s="53"/>
      <c r="G17" s="53"/>
      <c r="H17" s="53"/>
      <c r="I17" s="53"/>
      <c r="J17" s="53"/>
      <c r="K17" s="53"/>
      <c r="L17" s="53"/>
      <c r="M17" s="53"/>
      <c r="N17" s="53"/>
      <c r="O17" s="68"/>
      <c r="P17" s="46"/>
      <c r="Q17" s="46"/>
    </row>
    <row r="18" spans="1:17" ht="13.5" customHeight="1">
      <c r="A18" s="46"/>
      <c r="B18" s="46" t="s">
        <v>105</v>
      </c>
      <c r="C18" s="253" t="s">
        <v>104</v>
      </c>
      <c r="D18" s="76"/>
      <c r="E18" s="77" t="s">
        <v>103</v>
      </c>
      <c r="F18" s="46"/>
      <c r="G18" s="46"/>
      <c r="H18" s="46"/>
      <c r="I18" s="46"/>
      <c r="J18" s="46"/>
      <c r="K18" s="46"/>
      <c r="L18" s="46"/>
      <c r="M18" s="46"/>
      <c r="N18" s="46"/>
      <c r="O18" s="61"/>
      <c r="P18" s="78"/>
      <c r="Q18" s="53"/>
    </row>
    <row r="19" spans="1:17" ht="13.5">
      <c r="A19" s="46"/>
      <c r="B19" s="46"/>
      <c r="C19" s="253"/>
      <c r="D19" s="76"/>
      <c r="E19" s="77"/>
      <c r="F19" s="46"/>
      <c r="G19" s="46"/>
      <c r="H19" s="46"/>
      <c r="I19" s="46"/>
      <c r="J19" s="46"/>
      <c r="K19" s="46"/>
      <c r="L19" s="46"/>
      <c r="M19" s="46"/>
      <c r="N19" s="46"/>
      <c r="O19" s="61"/>
      <c r="P19" s="78"/>
      <c r="Q19" s="46"/>
    </row>
    <row r="20" spans="1:17" ht="36.75" thickBot="1">
      <c r="A20" s="46"/>
      <c r="B20" s="46"/>
      <c r="C20" s="76"/>
      <c r="D20" s="76"/>
      <c r="E20" s="79" t="s">
        <v>102</v>
      </c>
      <c r="F20" s="46"/>
      <c r="G20" s="46"/>
      <c r="H20" s="80" t="s">
        <v>101</v>
      </c>
      <c r="I20" s="46"/>
      <c r="J20" s="46"/>
      <c r="K20" s="46"/>
      <c r="L20" s="46"/>
      <c r="M20" s="46"/>
      <c r="N20" s="46"/>
      <c r="O20" s="61"/>
      <c r="P20" s="46"/>
      <c r="Q20" s="46"/>
    </row>
    <row r="21" spans="1:19" ht="14.25" thickBot="1">
      <c r="A21" s="46"/>
      <c r="B21" s="46"/>
      <c r="C21" s="76"/>
      <c r="D21" s="66"/>
      <c r="E21" s="84">
        <v>0</v>
      </c>
      <c r="F21" s="70" t="s">
        <v>0</v>
      </c>
      <c r="G21" s="68" t="s">
        <v>100</v>
      </c>
      <c r="H21" s="84">
        <v>0</v>
      </c>
      <c r="I21" s="70" t="s">
        <v>0</v>
      </c>
      <c r="J21" s="46"/>
      <c r="K21" s="46"/>
      <c r="L21" s="46"/>
      <c r="M21" s="53"/>
      <c r="N21" s="46"/>
      <c r="O21" s="61"/>
      <c r="P21" s="53"/>
      <c r="Q21" s="46"/>
      <c r="R21" s="47"/>
      <c r="S21" s="47"/>
    </row>
    <row r="22" spans="1:17" ht="13.5">
      <c r="A22" s="46"/>
      <c r="B22" s="46"/>
      <c r="C22" s="76"/>
      <c r="D22" s="76"/>
      <c r="E22" s="71"/>
      <c r="F22" s="53"/>
      <c r="G22" s="53"/>
      <c r="H22" s="71"/>
      <c r="I22" s="53"/>
      <c r="J22" s="254" t="s">
        <v>91</v>
      </c>
      <c r="K22" s="254">
        <v>12</v>
      </c>
      <c r="L22" s="247" t="s">
        <v>99</v>
      </c>
      <c r="M22" s="244">
        <f>IF(H21="","",H21)</f>
        <v>0</v>
      </c>
      <c r="N22" s="246" t="s">
        <v>0</v>
      </c>
      <c r="O22" s="247" t="s">
        <v>98</v>
      </c>
      <c r="P22" s="248">
        <f>IF(OR(E21="",E25=""),"",(E21-H21)/E25*K22+M22)</f>
      </c>
      <c r="Q22" s="246" t="s">
        <v>0</v>
      </c>
    </row>
    <row r="23" spans="1:17" ht="14.25" thickBot="1">
      <c r="A23" s="46"/>
      <c r="B23" s="46"/>
      <c r="C23" s="76"/>
      <c r="D23" s="76"/>
      <c r="E23" s="49"/>
      <c r="F23" s="49"/>
      <c r="G23" s="49"/>
      <c r="H23" s="49"/>
      <c r="I23" s="49"/>
      <c r="J23" s="254"/>
      <c r="K23" s="254"/>
      <c r="L23" s="247"/>
      <c r="M23" s="245"/>
      <c r="N23" s="246"/>
      <c r="O23" s="247"/>
      <c r="P23" s="249"/>
      <c r="Q23" s="246"/>
    </row>
    <row r="24" spans="1:19" ht="14.25" thickBot="1">
      <c r="A24" s="46"/>
      <c r="B24" s="46"/>
      <c r="C24" s="76"/>
      <c r="D24" s="76"/>
      <c r="E24" s="81" t="s">
        <v>97</v>
      </c>
      <c r="F24" s="82"/>
      <c r="G24" s="82"/>
      <c r="H24" s="82"/>
      <c r="I24" s="53"/>
      <c r="J24" s="61"/>
      <c r="K24" s="61"/>
      <c r="L24" s="53"/>
      <c r="M24" s="71"/>
      <c r="N24" s="53"/>
      <c r="O24" s="68"/>
      <c r="P24" s="71"/>
      <c r="Q24" s="46"/>
      <c r="R24" s="47"/>
      <c r="S24" s="47"/>
    </row>
    <row r="25" spans="1:19" ht="14.25" thickBot="1">
      <c r="A25" s="46"/>
      <c r="B25" s="46"/>
      <c r="C25" s="76"/>
      <c r="D25" s="66"/>
      <c r="E25" s="233"/>
      <c r="F25" s="234"/>
      <c r="G25" s="234"/>
      <c r="H25" s="234"/>
      <c r="I25" s="70" t="s">
        <v>96</v>
      </c>
      <c r="J25" s="53"/>
      <c r="K25" s="53"/>
      <c r="L25" s="53"/>
      <c r="M25" s="53"/>
      <c r="N25" s="53"/>
      <c r="O25" s="68"/>
      <c r="P25" s="53"/>
      <c r="Q25" s="53"/>
      <c r="R25" s="47"/>
      <c r="S25" s="47"/>
    </row>
    <row r="26" spans="1:19" ht="6.75" customHeight="1">
      <c r="A26" s="46"/>
      <c r="B26" s="53"/>
      <c r="C26" s="66"/>
      <c r="D26" s="66"/>
      <c r="E26" s="83"/>
      <c r="F26" s="71"/>
      <c r="G26" s="71"/>
      <c r="H26" s="71"/>
      <c r="I26" s="53"/>
      <c r="J26" s="53"/>
      <c r="K26" s="53"/>
      <c r="L26" s="53"/>
      <c r="M26" s="53"/>
      <c r="N26" s="53"/>
      <c r="O26" s="68"/>
      <c r="P26" s="53"/>
      <c r="Q26" s="53"/>
      <c r="R26" s="47"/>
      <c r="S26" s="47"/>
    </row>
    <row r="27" spans="1:19" ht="13.5" customHeight="1">
      <c r="A27" s="46"/>
      <c r="B27" s="49" t="s">
        <v>95</v>
      </c>
      <c r="C27" s="235" t="s">
        <v>94</v>
      </c>
      <c r="D27" s="73"/>
      <c r="E27" s="74" t="s">
        <v>93</v>
      </c>
      <c r="F27" s="49"/>
      <c r="G27" s="49"/>
      <c r="H27" s="49"/>
      <c r="I27" s="49"/>
      <c r="J27" s="49"/>
      <c r="K27" s="49"/>
      <c r="L27" s="49"/>
      <c r="M27" s="49"/>
      <c r="N27" s="49"/>
      <c r="O27" s="75"/>
      <c r="P27" s="49"/>
      <c r="Q27" s="49"/>
      <c r="R27" s="47"/>
      <c r="S27" s="47"/>
    </row>
    <row r="28" spans="1:19" ht="14.25" customHeight="1" thickBot="1">
      <c r="A28" s="46"/>
      <c r="B28" s="53"/>
      <c r="C28" s="236"/>
      <c r="D28" s="66"/>
      <c r="E28" s="237" t="s">
        <v>92</v>
      </c>
      <c r="F28" s="237"/>
      <c r="G28" s="237"/>
      <c r="H28" s="237"/>
      <c r="I28" s="53"/>
      <c r="J28" s="53"/>
      <c r="K28" s="53"/>
      <c r="L28" s="53"/>
      <c r="M28" s="53"/>
      <c r="N28" s="53"/>
      <c r="O28" s="68"/>
      <c r="P28" s="53"/>
      <c r="Q28" s="53"/>
      <c r="R28" s="47"/>
      <c r="S28" s="47"/>
    </row>
    <row r="29" spans="1:17" ht="14.25" thickBot="1">
      <c r="A29" s="46"/>
      <c r="B29" s="53"/>
      <c r="C29" s="236"/>
      <c r="D29" s="66"/>
      <c r="E29" s="250">
        <v>0</v>
      </c>
      <c r="F29" s="251"/>
      <c r="G29" s="251"/>
      <c r="H29" s="251"/>
      <c r="I29" s="70" t="s">
        <v>0</v>
      </c>
      <c r="J29" s="68" t="s">
        <v>91</v>
      </c>
      <c r="K29" s="68">
        <v>12</v>
      </c>
      <c r="L29" s="53"/>
      <c r="M29" s="53"/>
      <c r="N29" s="53"/>
      <c r="O29" s="68" t="s">
        <v>90</v>
      </c>
      <c r="P29" s="85">
        <f>IF(E29="","",E29*K29)</f>
        <v>0</v>
      </c>
      <c r="Q29" s="70" t="s">
        <v>0</v>
      </c>
    </row>
    <row r="30" spans="1:30" ht="14.25" thickBot="1">
      <c r="A30" s="46"/>
      <c r="B30" s="46"/>
      <c r="C30" s="46"/>
      <c r="D30" s="46"/>
      <c r="E30" s="71"/>
      <c r="F30" s="71"/>
      <c r="G30" s="71"/>
      <c r="H30" s="71"/>
      <c r="I30" s="46"/>
      <c r="J30" s="46"/>
      <c r="K30" s="46"/>
      <c r="L30" s="46"/>
      <c r="M30" s="46"/>
      <c r="N30" s="46"/>
      <c r="O30" s="61"/>
      <c r="P30" s="71"/>
      <c r="Q30" s="46"/>
      <c r="R30" s="47"/>
      <c r="AB30" s="2"/>
      <c r="AC30" s="2"/>
      <c r="AD30" s="2"/>
    </row>
    <row r="31" spans="1:30" ht="15" thickBot="1">
      <c r="A31" s="46"/>
      <c r="B31" s="46"/>
      <c r="C31" s="46"/>
      <c r="D31" s="46"/>
      <c r="E31" s="46"/>
      <c r="F31" s="46"/>
      <c r="G31" s="46"/>
      <c r="H31" s="46"/>
      <c r="I31" s="46"/>
      <c r="J31" s="46"/>
      <c r="K31" s="46"/>
      <c r="L31" s="46"/>
      <c r="M31" s="46"/>
      <c r="N31" s="46"/>
      <c r="O31" s="86" t="s">
        <v>41</v>
      </c>
      <c r="P31" s="87">
        <f>IF(AND(P11="",P15="",P22="",P29=""),"",MAX(P11,P15,P22,P29))</f>
        <v>0</v>
      </c>
      <c r="Q31" s="88" t="s">
        <v>0</v>
      </c>
      <c r="AB31" s="2"/>
      <c r="AC31" s="2"/>
      <c r="AD31" s="2"/>
    </row>
    <row r="32" spans="1:18" ht="13.5">
      <c r="A32" s="46"/>
      <c r="B32" s="46"/>
      <c r="C32" s="46"/>
      <c r="D32" s="46"/>
      <c r="E32" s="46"/>
      <c r="F32" s="46"/>
      <c r="G32" s="46"/>
      <c r="H32" s="46"/>
      <c r="I32" s="46"/>
      <c r="J32" s="46"/>
      <c r="K32" s="46"/>
      <c r="L32" s="46"/>
      <c r="M32" s="46"/>
      <c r="N32" s="46"/>
      <c r="O32" s="61"/>
      <c r="P32" s="71"/>
      <c r="Q32" s="46"/>
      <c r="R32" s="47"/>
    </row>
    <row r="33" spans="1:36" ht="13.5">
      <c r="A33" s="46"/>
      <c r="B33" s="46" t="s">
        <v>89</v>
      </c>
      <c r="C33" s="53"/>
      <c r="D33" s="53"/>
      <c r="E33" s="53"/>
      <c r="F33" s="53"/>
      <c r="G33" s="53"/>
      <c r="H33" s="53"/>
      <c r="I33" s="53"/>
      <c r="J33" s="53"/>
      <c r="K33" s="53"/>
      <c r="L33" s="53"/>
      <c r="M33" s="53"/>
      <c r="N33" s="53"/>
      <c r="O33" s="68"/>
      <c r="P33" s="53"/>
      <c r="Q33" s="53"/>
      <c r="R33" s="47"/>
      <c r="S33" s="6"/>
      <c r="T33" s="6"/>
      <c r="U33" s="6"/>
      <c r="V33" s="6"/>
      <c r="W33" s="6"/>
      <c r="X33" s="6"/>
      <c r="Y33" s="6"/>
      <c r="Z33" s="6"/>
      <c r="AA33" s="6"/>
      <c r="AB33" s="5"/>
      <c r="AC33" s="5"/>
      <c r="AD33" s="5"/>
      <c r="AE33" s="5"/>
      <c r="AF33" s="5"/>
      <c r="AG33" s="5"/>
      <c r="AH33" s="5"/>
      <c r="AI33" s="5"/>
      <c r="AJ33" s="5"/>
    </row>
    <row r="34" spans="1:36" ht="13.5">
      <c r="A34" s="46"/>
      <c r="B34" s="53"/>
      <c r="C34" s="89" t="s">
        <v>36</v>
      </c>
      <c r="D34" s="90"/>
      <c r="E34" s="90"/>
      <c r="F34" s="90"/>
      <c r="G34" s="90"/>
      <c r="H34" s="89" t="s">
        <v>83</v>
      </c>
      <c r="I34" s="90"/>
      <c r="J34" s="90"/>
      <c r="K34" s="90"/>
      <c r="L34" s="90"/>
      <c r="M34" s="90"/>
      <c r="N34" s="90"/>
      <c r="O34" s="90"/>
      <c r="P34" s="90"/>
      <c r="Q34" s="91"/>
      <c r="S34" s="6"/>
      <c r="T34" s="6" t="s">
        <v>83</v>
      </c>
      <c r="U34" s="9" t="s">
        <v>88</v>
      </c>
      <c r="V34" s="9" t="s">
        <v>87</v>
      </c>
      <c r="W34" s="9" t="s">
        <v>86</v>
      </c>
      <c r="X34" s="8" t="s">
        <v>85</v>
      </c>
      <c r="Y34" s="8" t="s">
        <v>84</v>
      </c>
      <c r="Z34" s="8" t="s">
        <v>83</v>
      </c>
      <c r="AA34" s="6"/>
      <c r="AB34" s="5"/>
      <c r="AC34" s="5"/>
      <c r="AD34" s="5"/>
      <c r="AE34" s="5"/>
      <c r="AF34" s="5"/>
      <c r="AG34" s="5"/>
      <c r="AH34" s="5"/>
      <c r="AI34" s="5"/>
      <c r="AJ34" s="5"/>
    </row>
    <row r="35" spans="2:36" ht="13.5">
      <c r="B35" s="53"/>
      <c r="C35" s="92"/>
      <c r="D35" s="49"/>
      <c r="E35" s="232" t="s">
        <v>82</v>
      </c>
      <c r="F35" s="232"/>
      <c r="G35" s="49"/>
      <c r="H35" s="93" t="s">
        <v>25</v>
      </c>
      <c r="I35" s="49"/>
      <c r="J35" s="49"/>
      <c r="K35" s="49"/>
      <c r="L35" s="49"/>
      <c r="M35" s="49"/>
      <c r="N35" s="49"/>
      <c r="O35" s="75"/>
      <c r="P35" s="49"/>
      <c r="Q35" s="94"/>
      <c r="R35" s="47"/>
      <c r="S35" s="6">
        <v>1</v>
      </c>
      <c r="T35" s="7">
        <f>IF($P$31="","",IF(P$31&lt;V35,Z35,"-"))</f>
        <v>0</v>
      </c>
      <c r="U35" s="7"/>
      <c r="V35" s="7">
        <v>651000</v>
      </c>
      <c r="W35" s="7"/>
      <c r="X35" s="6"/>
      <c r="Y35" s="6"/>
      <c r="Z35" s="6">
        <v>0</v>
      </c>
      <c r="AA35" s="6"/>
      <c r="AB35" s="5"/>
      <c r="AC35" s="5"/>
      <c r="AD35" s="5"/>
      <c r="AE35" s="5"/>
      <c r="AF35" s="5"/>
      <c r="AG35" s="5"/>
      <c r="AH35" s="5"/>
      <c r="AI35" s="5"/>
      <c r="AJ35" s="5"/>
    </row>
    <row r="36" spans="2:36" ht="13.5">
      <c r="B36" s="53"/>
      <c r="C36" s="92" t="s">
        <v>81</v>
      </c>
      <c r="D36" s="49"/>
      <c r="E36" s="232" t="s">
        <v>80</v>
      </c>
      <c r="F36" s="232"/>
      <c r="G36" s="49"/>
      <c r="H36" s="93" t="s">
        <v>79</v>
      </c>
      <c r="I36" s="49"/>
      <c r="J36" s="49"/>
      <c r="K36" s="49"/>
      <c r="L36" s="49"/>
      <c r="M36" s="49"/>
      <c r="N36" s="49"/>
      <c r="O36" s="75"/>
      <c r="P36" s="49"/>
      <c r="Q36" s="94"/>
      <c r="R36" s="47"/>
      <c r="S36" s="6">
        <v>2</v>
      </c>
      <c r="T36" s="7" t="str">
        <f>IF($P$31="","",IF(AND($P$31&gt;=U36,P$31&lt;V36),$P$31-Y36,"-"))</f>
        <v>-</v>
      </c>
      <c r="U36" s="7">
        <v>651000</v>
      </c>
      <c r="V36" s="7">
        <v>1619000</v>
      </c>
      <c r="W36" s="7"/>
      <c r="X36" s="6"/>
      <c r="Y36" s="7">
        <v>650000</v>
      </c>
      <c r="Z36" s="6"/>
      <c r="AA36" s="6"/>
      <c r="AB36" s="5"/>
      <c r="AC36" s="5"/>
      <c r="AD36" s="5"/>
      <c r="AE36" s="5"/>
      <c r="AF36" s="5"/>
      <c r="AG36" s="5"/>
      <c r="AH36" s="5"/>
      <c r="AI36" s="5"/>
      <c r="AJ36" s="5"/>
    </row>
    <row r="37" spans="2:36" ht="13.5">
      <c r="B37" s="53"/>
      <c r="C37" s="92" t="s">
        <v>78</v>
      </c>
      <c r="D37" s="49"/>
      <c r="E37" s="232" t="s">
        <v>77</v>
      </c>
      <c r="F37" s="232"/>
      <c r="G37" s="49"/>
      <c r="H37" s="93" t="s">
        <v>76</v>
      </c>
      <c r="I37" s="49"/>
      <c r="J37" s="49"/>
      <c r="K37" s="49"/>
      <c r="L37" s="49"/>
      <c r="M37" s="49"/>
      <c r="N37" s="49"/>
      <c r="O37" s="75"/>
      <c r="P37" s="49"/>
      <c r="Q37" s="94"/>
      <c r="R37" s="47"/>
      <c r="S37" s="6">
        <v>3</v>
      </c>
      <c r="T37" s="7" t="str">
        <f>IF($P$31="","",IF(AND($P$31&gt;=U37,P$31&lt;V37),Z37,"-"))</f>
        <v>-</v>
      </c>
      <c r="U37" s="7">
        <v>1619000</v>
      </c>
      <c r="V37" s="7">
        <v>1620000</v>
      </c>
      <c r="W37" s="6"/>
      <c r="X37" s="6"/>
      <c r="Y37" s="6"/>
      <c r="Z37" s="7">
        <v>969000</v>
      </c>
      <c r="AA37" s="6"/>
      <c r="AB37" s="5"/>
      <c r="AC37" s="5"/>
      <c r="AD37" s="5"/>
      <c r="AE37" s="5"/>
      <c r="AF37" s="5"/>
      <c r="AG37" s="5"/>
      <c r="AH37" s="5"/>
      <c r="AI37" s="5"/>
      <c r="AJ37" s="5"/>
    </row>
    <row r="38" spans="2:36" ht="13.5">
      <c r="B38" s="53"/>
      <c r="C38" s="92" t="s">
        <v>75</v>
      </c>
      <c r="D38" s="49"/>
      <c r="E38" s="232" t="s">
        <v>74</v>
      </c>
      <c r="F38" s="232"/>
      <c r="G38" s="49"/>
      <c r="H38" s="93" t="s">
        <v>73</v>
      </c>
      <c r="I38" s="49"/>
      <c r="J38" s="49"/>
      <c r="K38" s="49"/>
      <c r="L38" s="49"/>
      <c r="M38" s="49"/>
      <c r="N38" s="49"/>
      <c r="O38" s="75"/>
      <c r="P38" s="49"/>
      <c r="Q38" s="94"/>
      <c r="R38" s="47"/>
      <c r="S38" s="6">
        <v>4</v>
      </c>
      <c r="T38" s="7" t="str">
        <f>IF($P$31="","",IF(AND($P$31&gt;=U38,P$31&lt;V38),Z38,"-"))</f>
        <v>-</v>
      </c>
      <c r="U38" s="7">
        <v>1620000</v>
      </c>
      <c r="V38" s="7">
        <v>1622000</v>
      </c>
      <c r="W38" s="6"/>
      <c r="X38" s="6"/>
      <c r="Y38" s="6"/>
      <c r="Z38" s="7">
        <v>970000</v>
      </c>
      <c r="AA38" s="6"/>
      <c r="AB38" s="5"/>
      <c r="AC38" s="5"/>
      <c r="AD38" s="5"/>
      <c r="AE38" s="5"/>
      <c r="AF38" s="5"/>
      <c r="AG38" s="5"/>
      <c r="AH38" s="5"/>
      <c r="AI38" s="5"/>
      <c r="AJ38" s="5"/>
    </row>
    <row r="39" spans="2:36" ht="13.5">
      <c r="B39" s="53"/>
      <c r="C39" s="92" t="s">
        <v>72</v>
      </c>
      <c r="D39" s="49"/>
      <c r="E39" s="232" t="s">
        <v>71</v>
      </c>
      <c r="F39" s="232"/>
      <c r="G39" s="49"/>
      <c r="H39" s="93" t="s">
        <v>70</v>
      </c>
      <c r="I39" s="49"/>
      <c r="J39" s="49"/>
      <c r="K39" s="49"/>
      <c r="L39" s="49"/>
      <c r="M39" s="49"/>
      <c r="N39" s="49"/>
      <c r="O39" s="75"/>
      <c r="P39" s="49"/>
      <c r="Q39" s="94"/>
      <c r="R39" s="47"/>
      <c r="S39" s="6">
        <v>5</v>
      </c>
      <c r="T39" s="7" t="str">
        <f>IF($P$31="","",IF(AND($P$31&gt;=U39,P$31&lt;V39),Z39,"-"))</f>
        <v>-</v>
      </c>
      <c r="U39" s="7">
        <v>1622000</v>
      </c>
      <c r="V39" s="7">
        <v>1624000</v>
      </c>
      <c r="W39" s="6"/>
      <c r="X39" s="6"/>
      <c r="Y39" s="6"/>
      <c r="Z39" s="7">
        <v>972000</v>
      </c>
      <c r="AA39" s="6"/>
      <c r="AB39" s="5"/>
      <c r="AC39" s="5"/>
      <c r="AD39" s="5"/>
      <c r="AE39" s="5"/>
      <c r="AF39" s="5"/>
      <c r="AG39" s="5"/>
      <c r="AH39" s="5"/>
      <c r="AI39" s="5"/>
      <c r="AJ39" s="5"/>
    </row>
    <row r="40" spans="2:36" ht="13.5">
      <c r="B40" s="53"/>
      <c r="C40" s="92" t="s">
        <v>69</v>
      </c>
      <c r="D40" s="49"/>
      <c r="E40" s="232" t="s">
        <v>68</v>
      </c>
      <c r="F40" s="232"/>
      <c r="G40" s="49"/>
      <c r="H40" s="93" t="s">
        <v>67</v>
      </c>
      <c r="I40" s="49"/>
      <c r="J40" s="49"/>
      <c r="K40" s="49"/>
      <c r="L40" s="49"/>
      <c r="M40" s="49"/>
      <c r="N40" s="49"/>
      <c r="O40" s="75"/>
      <c r="P40" s="49"/>
      <c r="Q40" s="94"/>
      <c r="R40" s="47"/>
      <c r="S40" s="6">
        <v>6</v>
      </c>
      <c r="T40" s="7" t="str">
        <f>IF($P$31="","",IF(AND($P$31&gt;=U40,$P$31&lt;V40),Z40,"-"))</f>
        <v>-</v>
      </c>
      <c r="U40" s="7">
        <v>1624000</v>
      </c>
      <c r="V40" s="7">
        <v>1628000</v>
      </c>
      <c r="W40" s="6"/>
      <c r="X40" s="6"/>
      <c r="Y40" s="6"/>
      <c r="Z40" s="7">
        <v>974000</v>
      </c>
      <c r="AA40" s="6"/>
      <c r="AB40" s="5"/>
      <c r="AC40" s="5"/>
      <c r="AD40" s="5"/>
      <c r="AE40" s="5"/>
      <c r="AF40" s="5"/>
      <c r="AG40" s="5"/>
      <c r="AH40" s="5"/>
      <c r="AI40" s="5"/>
      <c r="AJ40" s="5"/>
    </row>
    <row r="41" spans="2:36" ht="13.5">
      <c r="B41" s="53"/>
      <c r="C41" s="92" t="s">
        <v>66</v>
      </c>
      <c r="D41" s="49"/>
      <c r="E41" s="232" t="s">
        <v>65</v>
      </c>
      <c r="F41" s="232"/>
      <c r="G41" s="49"/>
      <c r="H41" s="230" t="s">
        <v>64</v>
      </c>
      <c r="I41" s="231"/>
      <c r="J41" s="231"/>
      <c r="K41" s="231"/>
      <c r="L41" s="231"/>
      <c r="M41" s="50" t="s">
        <v>63</v>
      </c>
      <c r="N41" s="49"/>
      <c r="O41" s="75"/>
      <c r="P41" s="50"/>
      <c r="Q41" s="94"/>
      <c r="R41" s="47"/>
      <c r="S41" s="6">
        <v>7</v>
      </c>
      <c r="T41" s="7" t="str">
        <f>IF($P$31="","",IF(AND($P$31&gt;=U41,P$31&lt;V41),W41*X41,"-"))</f>
        <v>-</v>
      </c>
      <c r="U41" s="7">
        <v>1628000</v>
      </c>
      <c r="V41" s="7">
        <v>1804000</v>
      </c>
      <c r="W41" s="7">
        <f>ROUNDDOWN($P$31/4000,0)*4000</f>
        <v>0</v>
      </c>
      <c r="X41" s="6">
        <v>0.6</v>
      </c>
      <c r="Y41" s="6"/>
      <c r="Z41" s="6"/>
      <c r="AA41" s="6"/>
      <c r="AB41" s="5"/>
      <c r="AC41" s="5"/>
      <c r="AD41" s="5"/>
      <c r="AE41" s="5"/>
      <c r="AF41" s="5"/>
      <c r="AG41" s="5"/>
      <c r="AH41" s="5"/>
      <c r="AI41" s="5"/>
      <c r="AJ41" s="5"/>
    </row>
    <row r="42" spans="2:36" ht="13.5">
      <c r="B42" s="53"/>
      <c r="C42" s="92" t="s">
        <v>62</v>
      </c>
      <c r="D42" s="49"/>
      <c r="E42" s="232" t="s">
        <v>61</v>
      </c>
      <c r="F42" s="232"/>
      <c r="G42" s="49"/>
      <c r="H42" s="230"/>
      <c r="I42" s="231"/>
      <c r="J42" s="231"/>
      <c r="K42" s="231"/>
      <c r="L42" s="231"/>
      <c r="M42" s="50" t="s">
        <v>60</v>
      </c>
      <c r="N42" s="49"/>
      <c r="O42" s="75"/>
      <c r="P42" s="50"/>
      <c r="Q42" s="94"/>
      <c r="R42" s="47"/>
      <c r="S42" s="6">
        <v>8</v>
      </c>
      <c r="T42" s="7" t="str">
        <f>IF($P$31="","",IF(AND($P$31&gt;=U42,P$31&lt;V42),W42*X42-Y42,"-"))</f>
        <v>-</v>
      </c>
      <c r="U42" s="7">
        <v>1804000</v>
      </c>
      <c r="V42" s="7">
        <v>3604000</v>
      </c>
      <c r="W42" s="7">
        <f>ROUNDDOWN($P$31/4000,0)*4000</f>
        <v>0</v>
      </c>
      <c r="X42" s="6">
        <v>0.7</v>
      </c>
      <c r="Y42" s="7">
        <v>180000</v>
      </c>
      <c r="Z42" s="6"/>
      <c r="AA42" s="6"/>
      <c r="AB42" s="5"/>
      <c r="AC42" s="5"/>
      <c r="AD42" s="5"/>
      <c r="AE42" s="5"/>
      <c r="AF42" s="5"/>
      <c r="AG42" s="5"/>
      <c r="AH42" s="5"/>
      <c r="AI42" s="5"/>
      <c r="AJ42" s="5"/>
    </row>
    <row r="43" spans="2:36" ht="13.5">
      <c r="B43" s="53"/>
      <c r="C43" s="92" t="s">
        <v>59</v>
      </c>
      <c r="D43" s="49"/>
      <c r="E43" s="232" t="s">
        <v>58</v>
      </c>
      <c r="F43" s="232"/>
      <c r="G43" s="49"/>
      <c r="H43" s="230"/>
      <c r="I43" s="231"/>
      <c r="J43" s="231"/>
      <c r="K43" s="231"/>
      <c r="L43" s="231"/>
      <c r="M43" s="50" t="s">
        <v>57</v>
      </c>
      <c r="N43" s="49"/>
      <c r="O43" s="75"/>
      <c r="P43" s="49"/>
      <c r="Q43" s="94"/>
      <c r="R43" s="47"/>
      <c r="S43" s="6">
        <v>9</v>
      </c>
      <c r="T43" s="7" t="str">
        <f>IF($P$31="","",IF(AND($P$31&gt;=U43,P$31&lt;V43),W43*X43-Y43,"-"))</f>
        <v>-</v>
      </c>
      <c r="U43" s="7">
        <v>3604000</v>
      </c>
      <c r="V43" s="7">
        <v>6600000</v>
      </c>
      <c r="W43" s="7">
        <f>ROUNDDOWN($P$31/4000,0)*4000</f>
        <v>0</v>
      </c>
      <c r="X43" s="6">
        <v>0.8</v>
      </c>
      <c r="Y43" s="7">
        <v>540000</v>
      </c>
      <c r="Z43" s="6"/>
      <c r="AA43" s="6"/>
      <c r="AB43" s="5"/>
      <c r="AC43" s="5"/>
      <c r="AD43" s="5"/>
      <c r="AE43" s="5"/>
      <c r="AF43" s="5"/>
      <c r="AG43" s="5"/>
      <c r="AH43" s="5"/>
      <c r="AI43" s="5"/>
      <c r="AJ43" s="5"/>
    </row>
    <row r="44" spans="2:36" ht="13.5">
      <c r="B44" s="53"/>
      <c r="C44" s="92" t="s">
        <v>56</v>
      </c>
      <c r="D44" s="49"/>
      <c r="E44" s="232" t="s">
        <v>55</v>
      </c>
      <c r="F44" s="232"/>
      <c r="G44" s="49"/>
      <c r="H44" s="93" t="s">
        <v>54</v>
      </c>
      <c r="I44" s="49"/>
      <c r="J44" s="49"/>
      <c r="K44" s="49"/>
      <c r="L44" s="49"/>
      <c r="M44" s="49"/>
      <c r="N44" s="49"/>
      <c r="O44" s="75"/>
      <c r="P44" s="49"/>
      <c r="Q44" s="94"/>
      <c r="R44" s="47"/>
      <c r="S44" s="6">
        <v>10</v>
      </c>
      <c r="T44" s="7" t="str">
        <f>IF($P$31="","",IF(AND(P31&gt;=U44,P$31&lt;V44),P$31*X44-Y44,"-"))</f>
        <v>-</v>
      </c>
      <c r="U44" s="7">
        <v>6600000</v>
      </c>
      <c r="V44" s="7">
        <v>10000000</v>
      </c>
      <c r="W44" s="7"/>
      <c r="X44" s="6">
        <v>0.9</v>
      </c>
      <c r="Y44" s="7">
        <v>1200000</v>
      </c>
      <c r="Z44" s="6"/>
      <c r="AA44" s="6"/>
      <c r="AB44" s="5"/>
      <c r="AC44" s="5"/>
      <c r="AD44" s="5"/>
      <c r="AE44" s="5"/>
      <c r="AF44" s="5"/>
      <c r="AG44" s="5"/>
      <c r="AH44" s="5"/>
      <c r="AI44" s="5"/>
      <c r="AJ44" s="5"/>
    </row>
    <row r="45" spans="2:36" ht="13.5">
      <c r="B45" s="53"/>
      <c r="C45" s="92" t="s">
        <v>53</v>
      </c>
      <c r="D45" s="49"/>
      <c r="E45" s="49"/>
      <c r="F45" s="49"/>
      <c r="G45" s="49"/>
      <c r="H45" s="93" t="s">
        <v>52</v>
      </c>
      <c r="I45" s="49"/>
      <c r="J45" s="49"/>
      <c r="K45" s="49"/>
      <c r="L45" s="49"/>
      <c r="M45" s="49"/>
      <c r="N45" s="49"/>
      <c r="O45" s="75"/>
      <c r="P45" s="49"/>
      <c r="Q45" s="94"/>
      <c r="R45" s="47"/>
      <c r="S45" s="6">
        <v>11</v>
      </c>
      <c r="T45" s="7" t="str">
        <f>IF($P$31="","",IF(P$31&gt;=U45,P$31*X45-Y45,"-"))</f>
        <v>-</v>
      </c>
      <c r="U45" s="7">
        <v>10000000</v>
      </c>
      <c r="V45" s="7"/>
      <c r="W45" s="7"/>
      <c r="X45" s="6">
        <v>0.95</v>
      </c>
      <c r="Y45" s="7">
        <v>1700000</v>
      </c>
      <c r="Z45" s="6"/>
      <c r="AA45" s="6"/>
      <c r="AB45" s="5"/>
      <c r="AC45" s="5"/>
      <c r="AD45" s="5"/>
      <c r="AE45" s="5"/>
      <c r="AF45" s="5"/>
      <c r="AG45" s="5"/>
      <c r="AH45" s="5"/>
      <c r="AI45" s="5"/>
      <c r="AJ45" s="5"/>
    </row>
    <row r="46" spans="2:36" ht="14.25" thickBot="1">
      <c r="B46" s="46"/>
      <c r="C46" s="49"/>
      <c r="D46" s="49"/>
      <c r="E46" s="49"/>
      <c r="F46" s="49"/>
      <c r="G46" s="49"/>
      <c r="H46" s="49"/>
      <c r="I46" s="49"/>
      <c r="J46" s="49"/>
      <c r="K46" s="49"/>
      <c r="L46" s="49"/>
      <c r="M46" s="49"/>
      <c r="N46" s="49"/>
      <c r="O46" s="75"/>
      <c r="P46" s="49"/>
      <c r="Q46" s="49"/>
      <c r="R46" s="47"/>
      <c r="S46" s="6"/>
      <c r="T46" s="6"/>
      <c r="U46" s="6"/>
      <c r="V46" s="6"/>
      <c r="W46" s="6"/>
      <c r="X46" s="6"/>
      <c r="Y46" s="6"/>
      <c r="Z46" s="6"/>
      <c r="AA46" s="6"/>
      <c r="AB46" s="5"/>
      <c r="AC46" s="5"/>
      <c r="AD46" s="5"/>
      <c r="AE46" s="5"/>
      <c r="AF46" s="5"/>
      <c r="AG46" s="5"/>
      <c r="AH46" s="5"/>
      <c r="AI46" s="5"/>
      <c r="AJ46" s="5"/>
    </row>
    <row r="47" spans="2:36" ht="15" thickBot="1">
      <c r="B47" s="46"/>
      <c r="C47" s="46"/>
      <c r="D47" s="46"/>
      <c r="E47" s="46"/>
      <c r="F47" s="46"/>
      <c r="G47" s="46"/>
      <c r="H47" s="46"/>
      <c r="I47" s="46"/>
      <c r="J47" s="46"/>
      <c r="K47" s="46"/>
      <c r="L47" s="46"/>
      <c r="M47" s="46"/>
      <c r="N47" s="46"/>
      <c r="O47" s="86" t="s">
        <v>51</v>
      </c>
      <c r="P47" s="87">
        <f>MIN(T35:T45)</f>
        <v>0</v>
      </c>
      <c r="Q47" s="88" t="s">
        <v>0</v>
      </c>
      <c r="S47" s="6"/>
      <c r="T47" s="6"/>
      <c r="U47" s="6"/>
      <c r="V47" s="6"/>
      <c r="W47" s="6"/>
      <c r="X47" s="6"/>
      <c r="Y47" s="6"/>
      <c r="Z47" s="6"/>
      <c r="AA47" s="6"/>
      <c r="AB47" s="5"/>
      <c r="AC47" s="5"/>
      <c r="AD47" s="5"/>
      <c r="AE47" s="5"/>
      <c r="AF47" s="5"/>
      <c r="AG47" s="5"/>
      <c r="AH47" s="5"/>
      <c r="AI47" s="5"/>
      <c r="AJ47" s="5"/>
    </row>
    <row r="48" spans="2:36" ht="8.25" customHeight="1">
      <c r="B48" s="46"/>
      <c r="C48" s="46"/>
      <c r="D48" s="46"/>
      <c r="E48" s="46"/>
      <c r="F48" s="46"/>
      <c r="G48" s="46"/>
      <c r="H48" s="46"/>
      <c r="I48" s="46"/>
      <c r="J48" s="46"/>
      <c r="K48" s="46"/>
      <c r="L48" s="46"/>
      <c r="M48" s="46"/>
      <c r="N48" s="46"/>
      <c r="O48" s="61"/>
      <c r="P48" s="71"/>
      <c r="Q48" s="95"/>
      <c r="R48" s="47"/>
      <c r="S48" s="6"/>
      <c r="T48" s="6"/>
      <c r="U48" s="6"/>
      <c r="V48" s="6"/>
      <c r="W48" s="6"/>
      <c r="X48" s="6"/>
      <c r="Y48" s="6"/>
      <c r="Z48" s="6"/>
      <c r="AA48" s="6"/>
      <c r="AB48" s="5"/>
      <c r="AC48" s="5"/>
      <c r="AD48" s="5"/>
      <c r="AE48" s="5"/>
      <c r="AF48" s="5"/>
      <c r="AG48" s="5"/>
      <c r="AH48" s="5"/>
      <c r="AI48" s="5"/>
      <c r="AJ48" s="5"/>
    </row>
    <row r="49" spans="2:36" ht="14.25">
      <c r="B49" s="60" t="s">
        <v>50</v>
      </c>
      <c r="S49" s="6"/>
      <c r="T49" s="6"/>
      <c r="U49" s="6"/>
      <c r="V49" s="6"/>
      <c r="W49" s="6"/>
      <c r="X49" s="6"/>
      <c r="Y49" s="6"/>
      <c r="Z49" s="6"/>
      <c r="AA49" s="6"/>
      <c r="AB49" s="5"/>
      <c r="AC49" s="5"/>
      <c r="AD49" s="5"/>
      <c r="AE49" s="5"/>
      <c r="AF49" s="5"/>
      <c r="AG49" s="5"/>
      <c r="AH49" s="5"/>
      <c r="AI49" s="5"/>
      <c r="AJ49" s="5"/>
    </row>
    <row r="50" spans="2:11" ht="13.5">
      <c r="B50" s="97" t="s">
        <v>49</v>
      </c>
      <c r="C50" s="53"/>
      <c r="D50" s="53"/>
      <c r="E50" s="53"/>
      <c r="F50" s="46"/>
      <c r="G50" s="46"/>
      <c r="H50" s="46"/>
      <c r="I50" s="46"/>
      <c r="J50" s="46"/>
      <c r="K50" s="46"/>
    </row>
    <row r="51" spans="2:17" ht="14.25" thickBot="1">
      <c r="B51" s="62" t="s">
        <v>48</v>
      </c>
      <c r="C51" s="98"/>
      <c r="D51" s="4"/>
      <c r="E51" s="238" t="s">
        <v>12</v>
      </c>
      <c r="F51" s="238"/>
      <c r="G51" s="238"/>
      <c r="H51" s="238"/>
      <c r="I51" s="238"/>
      <c r="J51" s="238"/>
      <c r="K51" s="238"/>
      <c r="L51" s="238"/>
      <c r="M51" s="238"/>
      <c r="N51" s="238"/>
      <c r="O51" s="46"/>
      <c r="P51" s="65" t="s">
        <v>11</v>
      </c>
      <c r="Q51" s="46"/>
    </row>
    <row r="52" spans="2:17" ht="14.25" thickBot="1">
      <c r="B52" s="46" t="s">
        <v>10</v>
      </c>
      <c r="C52" s="240" t="s">
        <v>47</v>
      </c>
      <c r="D52" s="76"/>
      <c r="E52" s="77" t="s">
        <v>46</v>
      </c>
      <c r="F52" s="46"/>
      <c r="G52" s="46"/>
      <c r="H52" s="46"/>
      <c r="O52" s="53"/>
      <c r="P52" s="84">
        <v>0</v>
      </c>
      <c r="Q52" s="70" t="s">
        <v>0</v>
      </c>
    </row>
    <row r="53" spans="2:17" ht="13.5">
      <c r="B53" s="46"/>
      <c r="C53" s="240"/>
      <c r="D53" s="76"/>
      <c r="E53" s="77" t="s">
        <v>43</v>
      </c>
      <c r="F53" s="46"/>
      <c r="G53" s="46"/>
      <c r="H53" s="46"/>
      <c r="O53" s="46"/>
      <c r="P53" s="71"/>
      <c r="Q53" s="46"/>
    </row>
    <row r="54" spans="2:17" ht="13.5">
      <c r="B54" s="46"/>
      <c r="C54" s="240"/>
      <c r="D54" s="76"/>
      <c r="E54" s="77" t="s">
        <v>42</v>
      </c>
      <c r="F54" s="46"/>
      <c r="G54" s="46"/>
      <c r="H54" s="46"/>
      <c r="O54" s="46"/>
      <c r="P54" s="46"/>
      <c r="Q54" s="46"/>
    </row>
    <row r="55" spans="2:17" ht="14.25" thickBot="1">
      <c r="B55" s="46"/>
      <c r="C55" s="240"/>
      <c r="D55" s="76"/>
      <c r="E55" s="77"/>
      <c r="F55" s="46"/>
      <c r="G55" s="46"/>
      <c r="H55" s="46"/>
      <c r="O55" s="46"/>
      <c r="P55" s="53"/>
      <c r="Q55" s="46"/>
    </row>
    <row r="56" spans="2:20" ht="14.25" thickBot="1">
      <c r="B56" s="46" t="s">
        <v>7</v>
      </c>
      <c r="C56" s="240" t="s">
        <v>45</v>
      </c>
      <c r="D56" s="76"/>
      <c r="E56" s="77" t="s">
        <v>44</v>
      </c>
      <c r="F56" s="46"/>
      <c r="G56" s="46"/>
      <c r="H56" s="46"/>
      <c r="O56" s="53"/>
      <c r="P56" s="84">
        <v>0</v>
      </c>
      <c r="Q56" s="70" t="s">
        <v>0</v>
      </c>
      <c r="T56" s="2">
        <f>IF(P52="",IF(P56="","",P56),IF(P56="",P52,MAX(P52,P56)))</f>
        <v>0</v>
      </c>
    </row>
    <row r="57" spans="2:17" ht="13.5">
      <c r="B57" s="46"/>
      <c r="C57" s="240"/>
      <c r="D57" s="76"/>
      <c r="E57" s="77" t="s">
        <v>43</v>
      </c>
      <c r="F57" s="46"/>
      <c r="G57" s="46"/>
      <c r="H57" s="46"/>
      <c r="O57" s="46"/>
      <c r="P57" s="71"/>
      <c r="Q57" s="46"/>
    </row>
    <row r="58" spans="2:17" ht="13.5">
      <c r="B58" s="46"/>
      <c r="C58" s="240"/>
      <c r="D58" s="76"/>
      <c r="E58" s="77" t="s">
        <v>42</v>
      </c>
      <c r="F58" s="46"/>
      <c r="G58" s="46"/>
      <c r="H58" s="46"/>
      <c r="O58" s="46"/>
      <c r="P58" s="46"/>
      <c r="Q58" s="46"/>
    </row>
    <row r="59" spans="2:17" ht="7.5" customHeight="1" thickBot="1">
      <c r="B59" s="46"/>
      <c r="C59" s="46"/>
      <c r="D59" s="46"/>
      <c r="E59" s="46"/>
      <c r="F59" s="46"/>
      <c r="G59" s="46"/>
      <c r="H59" s="46"/>
      <c r="O59" s="46"/>
      <c r="P59" s="53"/>
      <c r="Q59" s="46"/>
    </row>
    <row r="60" spans="2:17" ht="15" thickBot="1">
      <c r="B60" s="46"/>
      <c r="C60" s="46"/>
      <c r="D60" s="46"/>
      <c r="E60" s="46"/>
      <c r="F60" s="46"/>
      <c r="G60" s="46"/>
      <c r="H60" s="46"/>
      <c r="O60" s="86" t="s">
        <v>41</v>
      </c>
      <c r="P60" s="87">
        <f>IF(AND(P52="",P56=""),"",MAX(P52,P56))</f>
        <v>0</v>
      </c>
      <c r="Q60" s="88" t="s">
        <v>0</v>
      </c>
    </row>
    <row r="61" spans="2:17" ht="6" customHeight="1" thickBot="1">
      <c r="B61" s="46"/>
      <c r="C61" s="46"/>
      <c r="D61" s="46"/>
      <c r="E61" s="46"/>
      <c r="F61" s="46"/>
      <c r="G61" s="46"/>
      <c r="H61" s="46"/>
      <c r="O61" s="46"/>
      <c r="P61" s="71"/>
      <c r="Q61" s="46"/>
    </row>
    <row r="62" spans="2:17" ht="15" thickBot="1">
      <c r="B62" s="46"/>
      <c r="C62" s="46"/>
      <c r="D62" s="46"/>
      <c r="E62" s="46"/>
      <c r="F62" s="46"/>
      <c r="G62" s="46"/>
      <c r="H62" s="46"/>
      <c r="O62" s="86" t="s">
        <v>40</v>
      </c>
      <c r="P62" s="223">
        <f>IF(59&gt;=N1,"",N1)</f>
      </c>
      <c r="Q62" s="88" t="s">
        <v>39</v>
      </c>
    </row>
    <row r="63" spans="2:16" ht="6" customHeight="1">
      <c r="B63" s="46"/>
      <c r="C63" s="46"/>
      <c r="D63" s="46"/>
      <c r="E63" s="46"/>
      <c r="F63" s="46"/>
      <c r="G63" s="46"/>
      <c r="H63" s="46"/>
      <c r="I63" s="99"/>
      <c r="J63" s="100"/>
      <c r="K63" s="101"/>
      <c r="P63" s="102"/>
    </row>
    <row r="64" spans="2:11" ht="13.5">
      <c r="B64" s="46" t="s">
        <v>38</v>
      </c>
      <c r="C64" s="46"/>
      <c r="D64" s="46"/>
      <c r="E64" s="46"/>
      <c r="F64" s="46"/>
      <c r="G64" s="46"/>
      <c r="H64" s="46"/>
      <c r="I64" s="46"/>
      <c r="J64" s="46"/>
      <c r="K64" s="46"/>
    </row>
    <row r="65" spans="2:17" ht="5.25" customHeight="1">
      <c r="B65" s="46"/>
      <c r="C65" s="53"/>
      <c r="D65" s="53"/>
      <c r="E65" s="53"/>
      <c r="F65" s="81"/>
      <c r="G65" s="53"/>
      <c r="H65" s="53"/>
      <c r="I65" s="53"/>
      <c r="J65" s="53"/>
      <c r="K65" s="53"/>
      <c r="L65" s="103"/>
      <c r="M65" s="103"/>
      <c r="N65" s="103"/>
      <c r="O65" s="104"/>
      <c r="P65" s="103"/>
      <c r="Q65" s="103"/>
    </row>
    <row r="66" spans="2:25" ht="13.5">
      <c r="B66" s="103"/>
      <c r="C66" s="105" t="s">
        <v>37</v>
      </c>
      <c r="D66" s="241" t="s">
        <v>36</v>
      </c>
      <c r="E66" s="241"/>
      <c r="F66" s="241"/>
      <c r="G66" s="241"/>
      <c r="H66" s="241"/>
      <c r="I66" s="241"/>
      <c r="J66" s="242" t="s">
        <v>35</v>
      </c>
      <c r="K66" s="242"/>
      <c r="L66" s="242"/>
      <c r="M66" s="242"/>
      <c r="N66" s="242"/>
      <c r="O66" s="242"/>
      <c r="P66" s="242"/>
      <c r="Q66" s="243"/>
      <c r="T66" s="2" t="s">
        <v>251</v>
      </c>
      <c r="U66" s="2" t="s">
        <v>88</v>
      </c>
      <c r="V66" s="2" t="s">
        <v>87</v>
      </c>
      <c r="W66" s="2" t="s">
        <v>252</v>
      </c>
      <c r="X66" s="2" t="s">
        <v>253</v>
      </c>
      <c r="Y66" s="2" t="s">
        <v>254</v>
      </c>
    </row>
    <row r="67" spans="2:22" ht="13.5">
      <c r="B67" s="53"/>
      <c r="C67" s="106" t="s">
        <v>34</v>
      </c>
      <c r="D67" s="106"/>
      <c r="E67" s="49"/>
      <c r="F67" s="51"/>
      <c r="G67" s="49" t="s">
        <v>255</v>
      </c>
      <c r="H67" s="107"/>
      <c r="I67" s="49"/>
      <c r="J67" s="108" t="s">
        <v>256</v>
      </c>
      <c r="K67" s="109"/>
      <c r="L67" s="109"/>
      <c r="M67" s="109"/>
      <c r="N67" s="109"/>
      <c r="O67" s="110"/>
      <c r="P67" s="109"/>
      <c r="Q67" s="111"/>
      <c r="S67" s="2">
        <v>1</v>
      </c>
      <c r="T67" s="2">
        <f>IF($T$56="","",IF(T$56&lt;=V67,Z67,"-"))</f>
        <v>0</v>
      </c>
      <c r="V67" s="2">
        <v>1200000</v>
      </c>
    </row>
    <row r="68" spans="2:25" ht="13.5">
      <c r="B68" s="53"/>
      <c r="C68" s="112"/>
      <c r="D68" s="106"/>
      <c r="E68" s="51" t="s">
        <v>33</v>
      </c>
      <c r="F68" s="51"/>
      <c r="G68" s="49" t="s">
        <v>257</v>
      </c>
      <c r="H68" s="107"/>
      <c r="I68" s="49"/>
      <c r="J68" s="108" t="s">
        <v>32</v>
      </c>
      <c r="K68" s="109"/>
      <c r="L68" s="109"/>
      <c r="M68" s="109"/>
      <c r="N68" s="109"/>
      <c r="O68" s="110"/>
      <c r="P68" s="109"/>
      <c r="Q68" s="111"/>
      <c r="S68" s="2">
        <v>2</v>
      </c>
      <c r="T68" s="2" t="str">
        <f>IF($T$56="","",IF(AND($T$56&gt;=U68,T$56&lt;V68),$T$56-Y68,"-"))</f>
        <v>-</v>
      </c>
      <c r="U68" s="2">
        <v>1200001</v>
      </c>
      <c r="V68" s="2">
        <v>3300000</v>
      </c>
      <c r="Y68" s="2">
        <v>1200000</v>
      </c>
    </row>
    <row r="69" spans="2:25" ht="13.5">
      <c r="B69" s="53"/>
      <c r="C69" s="112"/>
      <c r="D69" s="106"/>
      <c r="E69" s="51" t="s">
        <v>31</v>
      </c>
      <c r="F69" s="51"/>
      <c r="G69" s="49" t="s">
        <v>259</v>
      </c>
      <c r="H69" s="107"/>
      <c r="I69" s="49"/>
      <c r="J69" s="108" t="s">
        <v>30</v>
      </c>
      <c r="K69" s="109"/>
      <c r="L69" s="109"/>
      <c r="M69" s="109"/>
      <c r="N69" s="109"/>
      <c r="O69" s="110"/>
      <c r="P69" s="109"/>
      <c r="Q69" s="111"/>
      <c r="S69" s="2">
        <v>3</v>
      </c>
      <c r="T69" s="2" t="str">
        <f>IF($T$56="","",IF(AND($T$56&gt;=U69,T$56&lt;V69),$T$56*X69-Y69,"-"))</f>
        <v>-</v>
      </c>
      <c r="U69" s="2">
        <v>3300000</v>
      </c>
      <c r="V69" s="2">
        <v>4100000</v>
      </c>
      <c r="X69" s="2">
        <v>0.75</v>
      </c>
      <c r="Y69" s="2">
        <v>375000</v>
      </c>
    </row>
    <row r="70" spans="2:25" ht="13.5">
      <c r="B70" s="53"/>
      <c r="C70" s="112"/>
      <c r="D70" s="106"/>
      <c r="E70" s="51" t="s">
        <v>20</v>
      </c>
      <c r="F70" s="51"/>
      <c r="G70" s="49" t="s">
        <v>261</v>
      </c>
      <c r="H70" s="107"/>
      <c r="I70" s="49"/>
      <c r="J70" s="108" t="s">
        <v>29</v>
      </c>
      <c r="K70" s="109"/>
      <c r="L70" s="109"/>
      <c r="M70" s="109"/>
      <c r="N70" s="109"/>
      <c r="O70" s="110"/>
      <c r="P70" s="109"/>
      <c r="Q70" s="111"/>
      <c r="S70" s="2">
        <v>4</v>
      </c>
      <c r="T70" s="2" t="str">
        <f>IF($T$56="","",IF(AND($T$56&gt;=U70,T$56&lt;V70),$T$56*X70-Y70,"-"))</f>
        <v>-</v>
      </c>
      <c r="U70" s="2">
        <v>4100000</v>
      </c>
      <c r="V70" s="2">
        <v>7700000</v>
      </c>
      <c r="X70" s="2">
        <v>0.85</v>
      </c>
      <c r="Y70" s="2">
        <v>785000</v>
      </c>
    </row>
    <row r="71" spans="2:25" ht="13.5">
      <c r="B71" s="53"/>
      <c r="C71" s="112"/>
      <c r="D71" s="106"/>
      <c r="E71" s="51" t="s">
        <v>18</v>
      </c>
      <c r="F71" s="51"/>
      <c r="G71" s="49"/>
      <c r="H71" s="113"/>
      <c r="I71" s="49"/>
      <c r="J71" s="108" t="s">
        <v>28</v>
      </c>
      <c r="K71" s="109"/>
      <c r="L71" s="109"/>
      <c r="M71" s="109"/>
      <c r="N71" s="109"/>
      <c r="O71" s="110"/>
      <c r="P71" s="109"/>
      <c r="Q71" s="111"/>
      <c r="S71" s="2">
        <v>5</v>
      </c>
      <c r="T71" s="2" t="str">
        <f>IF($T$56="","",IF($T$56&gt;=U71,$T$56*X71-Y71,"-"))</f>
        <v>-</v>
      </c>
      <c r="U71" s="2">
        <v>7700000</v>
      </c>
      <c r="X71" s="2">
        <v>0.95</v>
      </c>
      <c r="Y71" s="2">
        <v>1555000</v>
      </c>
    </row>
    <row r="72" spans="2:22" ht="13.5">
      <c r="B72" s="53"/>
      <c r="C72" s="106" t="s">
        <v>27</v>
      </c>
      <c r="D72" s="106"/>
      <c r="E72" s="51"/>
      <c r="F72" s="51"/>
      <c r="G72" s="49" t="s">
        <v>26</v>
      </c>
      <c r="H72" s="107"/>
      <c r="I72" s="49"/>
      <c r="J72" s="108" t="s">
        <v>25</v>
      </c>
      <c r="K72" s="109"/>
      <c r="L72" s="109"/>
      <c r="M72" s="109"/>
      <c r="N72" s="109"/>
      <c r="O72" s="110"/>
      <c r="P72" s="109"/>
      <c r="Q72" s="111"/>
      <c r="S72" s="2">
        <v>1</v>
      </c>
      <c r="T72" s="2">
        <f>IF($T$56="","",IF(T$56&lt;=V72,Z72,"-"))</f>
        <v>0</v>
      </c>
      <c r="V72" s="2">
        <v>700000</v>
      </c>
    </row>
    <row r="73" spans="2:25" ht="13.5">
      <c r="B73" s="53"/>
      <c r="C73" s="112"/>
      <c r="D73" s="106"/>
      <c r="E73" s="51" t="s">
        <v>24</v>
      </c>
      <c r="F73" s="51"/>
      <c r="G73" s="49" t="s">
        <v>264</v>
      </c>
      <c r="H73" s="107"/>
      <c r="I73" s="49"/>
      <c r="J73" s="108" t="s">
        <v>23</v>
      </c>
      <c r="K73" s="109"/>
      <c r="L73" s="109"/>
      <c r="M73" s="109"/>
      <c r="N73" s="109"/>
      <c r="O73" s="110"/>
      <c r="P73" s="109"/>
      <c r="Q73" s="111"/>
      <c r="S73" s="2">
        <v>2</v>
      </c>
      <c r="T73" s="2" t="str">
        <f>IF($T$56="","",IF(AND($T$56&gt;=U73,T$56&lt;V73),$T$56-Y73,"-"))</f>
        <v>-</v>
      </c>
      <c r="U73" s="2">
        <v>700001</v>
      </c>
      <c r="V73" s="2">
        <v>1300000</v>
      </c>
      <c r="Y73" s="2">
        <v>700000</v>
      </c>
    </row>
    <row r="74" spans="2:25" ht="13.5">
      <c r="B74" s="53"/>
      <c r="C74" s="112"/>
      <c r="D74" s="106"/>
      <c r="E74" s="51" t="s">
        <v>22</v>
      </c>
      <c r="F74" s="51"/>
      <c r="G74" s="49" t="s">
        <v>259</v>
      </c>
      <c r="H74" s="107"/>
      <c r="I74" s="49"/>
      <c r="J74" s="108" t="s">
        <v>21</v>
      </c>
      <c r="K74" s="109"/>
      <c r="L74" s="109"/>
      <c r="M74" s="109"/>
      <c r="N74" s="109"/>
      <c r="O74" s="110"/>
      <c r="P74" s="109"/>
      <c r="Q74" s="111"/>
      <c r="S74" s="2">
        <v>3</v>
      </c>
      <c r="T74" s="2" t="str">
        <f>IF($T$56="","",IF(AND($T$56&gt;=U74,T$56&lt;V74),$T$56*X74-Y74,"-"))</f>
        <v>-</v>
      </c>
      <c r="U74" s="2">
        <v>1300000</v>
      </c>
      <c r="V74" s="2">
        <v>4100000</v>
      </c>
      <c r="X74" s="2">
        <v>0.75</v>
      </c>
      <c r="Y74" s="2">
        <v>375000</v>
      </c>
    </row>
    <row r="75" spans="2:25" ht="13.5">
      <c r="B75" s="53"/>
      <c r="C75" s="112"/>
      <c r="D75" s="106"/>
      <c r="E75" s="51" t="s">
        <v>20</v>
      </c>
      <c r="F75" s="51"/>
      <c r="G75" s="49" t="s">
        <v>261</v>
      </c>
      <c r="H75" s="107"/>
      <c r="I75" s="49"/>
      <c r="J75" s="108" t="s">
        <v>19</v>
      </c>
      <c r="K75" s="109"/>
      <c r="L75" s="109"/>
      <c r="M75" s="109"/>
      <c r="N75" s="109"/>
      <c r="O75" s="110"/>
      <c r="P75" s="109"/>
      <c r="Q75" s="111"/>
      <c r="S75" s="2">
        <v>4</v>
      </c>
      <c r="T75" s="2" t="str">
        <f>IF($T$56="","",IF(AND($T$56&gt;=U75,T$56&lt;V75),$T$56*X75-Y75,"-"))</f>
        <v>-</v>
      </c>
      <c r="U75" s="2">
        <v>4100000</v>
      </c>
      <c r="V75" s="2">
        <v>7700000</v>
      </c>
      <c r="X75" s="2">
        <v>0.85</v>
      </c>
      <c r="Y75" s="2">
        <v>785000</v>
      </c>
    </row>
    <row r="76" spans="2:25" ht="13.5">
      <c r="B76" s="53"/>
      <c r="C76" s="112"/>
      <c r="D76" s="106"/>
      <c r="E76" s="51" t="s">
        <v>18</v>
      </c>
      <c r="F76" s="51"/>
      <c r="G76" s="49"/>
      <c r="H76" s="113"/>
      <c r="I76" s="49"/>
      <c r="J76" s="108" t="s">
        <v>17</v>
      </c>
      <c r="K76" s="109"/>
      <c r="L76" s="109"/>
      <c r="M76" s="109"/>
      <c r="N76" s="109"/>
      <c r="O76" s="110"/>
      <c r="P76" s="109"/>
      <c r="Q76" s="111"/>
      <c r="S76" s="2">
        <v>5</v>
      </c>
      <c r="T76" s="2" t="str">
        <f>IF($T$56="","",IF($T$56&gt;=U76,$T$56*X76-Y76,"-"))</f>
        <v>-</v>
      </c>
      <c r="U76" s="2">
        <v>7700000</v>
      </c>
      <c r="X76" s="2">
        <v>0.95</v>
      </c>
      <c r="Y76" s="2">
        <v>1555000</v>
      </c>
    </row>
    <row r="77" spans="2:17" ht="14.25" thickBot="1">
      <c r="B77" s="46"/>
      <c r="C77" s="49"/>
      <c r="D77" s="49"/>
      <c r="E77" s="49"/>
      <c r="F77" s="49"/>
      <c r="G77" s="49"/>
      <c r="H77" s="49"/>
      <c r="I77" s="49"/>
      <c r="J77" s="49"/>
      <c r="K77" s="49"/>
      <c r="L77" s="113"/>
      <c r="M77" s="113"/>
      <c r="N77" s="113"/>
      <c r="O77" s="114"/>
      <c r="P77" s="113"/>
      <c r="Q77" s="113"/>
    </row>
    <row r="78" spans="2:17" ht="15" thickBot="1">
      <c r="B78" s="46"/>
      <c r="C78" s="46"/>
      <c r="D78" s="46"/>
      <c r="K78" s="46"/>
      <c r="L78" s="46"/>
      <c r="M78" s="46"/>
      <c r="N78" s="47"/>
      <c r="O78" s="86" t="s">
        <v>16</v>
      </c>
      <c r="P78" s="87">
        <f>IF(P62&gt;=65,MIN(T67:T71),MIN(T72:T76))</f>
        <v>0</v>
      </c>
      <c r="Q78" s="88" t="s">
        <v>0</v>
      </c>
    </row>
    <row r="79" spans="2:17" ht="15" thickBot="1">
      <c r="B79" s="46"/>
      <c r="C79" s="46"/>
      <c r="D79" s="46"/>
      <c r="K79" s="46"/>
      <c r="L79" s="46"/>
      <c r="M79" s="46"/>
      <c r="N79" s="47"/>
      <c r="O79" s="86"/>
      <c r="P79" s="3"/>
      <c r="Q79" s="115"/>
    </row>
    <row r="80" ht="13.5">
      <c r="P80" s="102"/>
    </row>
    <row r="81" ht="14.25">
      <c r="B81" s="60" t="s">
        <v>15</v>
      </c>
    </row>
    <row r="82" spans="2:8" ht="13.5">
      <c r="B82" s="46" t="s">
        <v>14</v>
      </c>
      <c r="C82" s="46"/>
      <c r="D82" s="46"/>
      <c r="E82" s="46"/>
      <c r="F82" s="46"/>
      <c r="G82" s="46"/>
      <c r="H82" s="46"/>
    </row>
    <row r="83" spans="2:8" ht="13.5">
      <c r="B83" s="46"/>
      <c r="C83" s="46"/>
      <c r="D83" s="46"/>
      <c r="E83" s="46"/>
      <c r="F83" s="46"/>
      <c r="G83" s="46"/>
      <c r="H83" s="46"/>
    </row>
    <row r="84" spans="2:17" ht="13.5">
      <c r="B84" s="62" t="s">
        <v>13</v>
      </c>
      <c r="C84" s="98"/>
      <c r="D84" s="63"/>
      <c r="E84" s="238" t="s">
        <v>12</v>
      </c>
      <c r="F84" s="238"/>
      <c r="G84" s="238"/>
      <c r="H84" s="238"/>
      <c r="I84" s="238"/>
      <c r="J84" s="238"/>
      <c r="K84" s="238"/>
      <c r="L84" s="238"/>
      <c r="M84" s="238"/>
      <c r="O84" s="116"/>
      <c r="P84" s="117" t="s">
        <v>11</v>
      </c>
      <c r="Q84" s="46"/>
    </row>
    <row r="85" spans="2:17" ht="14.25" thickBot="1">
      <c r="B85" s="63"/>
      <c r="C85" s="63"/>
      <c r="D85" s="63"/>
      <c r="E85" s="45"/>
      <c r="O85" s="46"/>
      <c r="P85" s="118"/>
      <c r="Q85" s="46"/>
    </row>
    <row r="86" spans="2:17" ht="14.25" thickBot="1">
      <c r="B86" s="46" t="s">
        <v>10</v>
      </c>
      <c r="C86" s="239" t="s">
        <v>9</v>
      </c>
      <c r="D86" s="76"/>
      <c r="E86" s="77" t="s">
        <v>8</v>
      </c>
      <c r="O86" s="53"/>
      <c r="P86" s="84">
        <v>0</v>
      </c>
      <c r="Q86" s="70" t="s">
        <v>0</v>
      </c>
    </row>
    <row r="87" spans="2:17" ht="13.5">
      <c r="B87" s="46"/>
      <c r="C87" s="239"/>
      <c r="D87" s="76"/>
      <c r="E87" s="77"/>
      <c r="O87" s="46"/>
      <c r="P87" s="71"/>
      <c r="Q87" s="46"/>
    </row>
    <row r="88" spans="2:17" ht="13.5">
      <c r="B88" s="46"/>
      <c r="C88" s="239"/>
      <c r="D88" s="76"/>
      <c r="E88" s="77"/>
      <c r="O88" s="46"/>
      <c r="P88" s="46"/>
      <c r="Q88" s="46"/>
    </row>
    <row r="89" spans="2:17" ht="14.25" thickBot="1">
      <c r="B89" s="46"/>
      <c r="C89" s="76"/>
      <c r="D89" s="76"/>
      <c r="E89" s="77"/>
      <c r="O89" s="46"/>
      <c r="P89" s="53"/>
      <c r="Q89" s="46"/>
    </row>
    <row r="90" spans="2:17" ht="14.25" thickBot="1">
      <c r="B90" s="46" t="s">
        <v>7</v>
      </c>
      <c r="C90" s="239" t="s">
        <v>6</v>
      </c>
      <c r="D90" s="76"/>
      <c r="E90" s="77" t="s">
        <v>5</v>
      </c>
      <c r="O90" s="53"/>
      <c r="P90" s="84">
        <v>0</v>
      </c>
      <c r="Q90" s="70" t="s">
        <v>0</v>
      </c>
    </row>
    <row r="91" spans="2:17" ht="13.5">
      <c r="B91" s="46"/>
      <c r="C91" s="239"/>
      <c r="D91" s="76"/>
      <c r="E91" s="77"/>
      <c r="O91" s="46"/>
      <c r="P91" s="71"/>
      <c r="Q91" s="46"/>
    </row>
    <row r="92" spans="2:17" ht="13.5">
      <c r="B92" s="46"/>
      <c r="C92" s="239"/>
      <c r="D92" s="76"/>
      <c r="E92" s="77"/>
      <c r="O92" s="46"/>
      <c r="P92" s="46"/>
      <c r="Q92" s="46"/>
    </row>
    <row r="93" spans="2:17" ht="13.5">
      <c r="B93" s="46"/>
      <c r="C93" s="76"/>
      <c r="D93" s="76"/>
      <c r="E93" s="77"/>
      <c r="O93" s="46"/>
      <c r="P93" s="46"/>
      <c r="Q93" s="46"/>
    </row>
    <row r="94" spans="2:17" ht="14.25" thickBot="1">
      <c r="B94" s="46"/>
      <c r="C94" s="46"/>
      <c r="D94" s="46"/>
      <c r="E94" s="46"/>
      <c r="O94" s="46"/>
      <c r="P94" s="53"/>
      <c r="Q94" s="46"/>
    </row>
    <row r="95" spans="2:17" ht="15" thickBot="1">
      <c r="B95" s="46"/>
      <c r="C95" s="46"/>
      <c r="D95" s="46"/>
      <c r="E95" s="46"/>
      <c r="O95" s="86" t="s">
        <v>4</v>
      </c>
      <c r="P95" s="87">
        <f>MAX(P86,P90)</f>
        <v>0</v>
      </c>
      <c r="Q95" s="88" t="s">
        <v>0</v>
      </c>
    </row>
    <row r="96" ht="13.5">
      <c r="P96" s="102"/>
    </row>
    <row r="98" ht="14.25" thickBot="1">
      <c r="P98" s="103"/>
    </row>
    <row r="99" spans="2:17" ht="15" thickBot="1">
      <c r="B99" s="60" t="s">
        <v>3</v>
      </c>
      <c r="K99" s="46"/>
      <c r="L99" s="46"/>
      <c r="M99" s="46"/>
      <c r="N99" s="46"/>
      <c r="O99" s="86" t="s">
        <v>2</v>
      </c>
      <c r="P99" s="87">
        <f>P47+P78+P95</f>
        <v>0</v>
      </c>
      <c r="Q99" s="88" t="s">
        <v>0</v>
      </c>
    </row>
    <row r="100" ht="13.5">
      <c r="P100" s="102"/>
    </row>
  </sheetData>
  <sheetProtection password="DC0D" sheet="1" objects="1" scenarios="1" selectLockedCells="1"/>
  <mergeCells count="44">
    <mergeCell ref="E84:M84"/>
    <mergeCell ref="C86:C88"/>
    <mergeCell ref="C90:C92"/>
    <mergeCell ref="E44:F44"/>
    <mergeCell ref="E51:N51"/>
    <mergeCell ref="C52:C55"/>
    <mergeCell ref="C56:C58"/>
    <mergeCell ref="D66:I66"/>
    <mergeCell ref="J66:Q66"/>
    <mergeCell ref="H41:L43"/>
    <mergeCell ref="E42:F42"/>
    <mergeCell ref="E43:F43"/>
    <mergeCell ref="E25:H25"/>
    <mergeCell ref="C27:C29"/>
    <mergeCell ref="E28:H28"/>
    <mergeCell ref="E29:H29"/>
    <mergeCell ref="E35:F35"/>
    <mergeCell ref="E36:F36"/>
    <mergeCell ref="E37:F37"/>
    <mergeCell ref="E38:F38"/>
    <mergeCell ref="E39:F39"/>
    <mergeCell ref="E40:F40"/>
    <mergeCell ref="E41:F41"/>
    <mergeCell ref="Q22:Q23"/>
    <mergeCell ref="B11:B13"/>
    <mergeCell ref="C11:C13"/>
    <mergeCell ref="C15:C17"/>
    <mergeCell ref="C18:C19"/>
    <mergeCell ref="J22:J23"/>
    <mergeCell ref="K22:K23"/>
    <mergeCell ref="L22:L23"/>
    <mergeCell ref="M22:M23"/>
    <mergeCell ref="N22:N23"/>
    <mergeCell ref="O22:O23"/>
    <mergeCell ref="P22:P23"/>
    <mergeCell ref="B1:L1"/>
    <mergeCell ref="N1:O1"/>
    <mergeCell ref="E6:H6"/>
    <mergeCell ref="I6:O6"/>
    <mergeCell ref="B2:Q2"/>
    <mergeCell ref="E4:H4"/>
    <mergeCell ref="I4:O4"/>
    <mergeCell ref="E5:H5"/>
    <mergeCell ref="I5:O5"/>
  </mergeCells>
  <printOptions/>
  <pageMargins left="0.7" right="0.7" top="0.75" bottom="0.75" header="0.3" footer="0.3"/>
  <pageSetup horizontalDpi="600" verticalDpi="600" orientation="portrait" paperSize="9" scale="77" r:id="rId2"/>
  <rowBreaks count="1" manualBreakCount="1">
    <brk id="79" min="1" max="16" man="1"/>
  </rowBreaks>
  <drawing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A1:Q168"/>
  <sheetViews>
    <sheetView view="pageBreakPreview" zoomScaleSheetLayoutView="100" zoomScalePageLayoutView="0" workbookViewId="0" topLeftCell="A10">
      <selection activeCell="D41" sqref="D41"/>
    </sheetView>
  </sheetViews>
  <sheetFormatPr defaultColWidth="17.625" defaultRowHeight="21" customHeight="1" outlineLevelRow="1"/>
  <cols>
    <col min="1" max="1" width="15.375" style="11" customWidth="1"/>
    <col min="2" max="2" width="23.375" style="11" customWidth="1"/>
    <col min="3" max="4" width="17.625" style="11" customWidth="1"/>
    <col min="5" max="6" width="23.50390625" style="11" customWidth="1"/>
    <col min="7" max="16" width="17.625" style="11" customWidth="1"/>
    <col min="17" max="16384" width="17.625" style="11" customWidth="1"/>
  </cols>
  <sheetData>
    <row r="1" spans="1:12" s="185" customFormat="1" ht="18">
      <c r="A1" s="183"/>
      <c r="B1" s="184" t="s">
        <v>371</v>
      </c>
      <c r="C1" s="183"/>
      <c r="D1" s="183"/>
      <c r="E1" s="183"/>
      <c r="F1" s="183"/>
      <c r="G1" s="183"/>
      <c r="H1" s="183"/>
      <c r="I1" s="183"/>
      <c r="J1" s="183"/>
      <c r="K1" s="183"/>
      <c r="L1" s="183"/>
    </row>
    <row r="2" spans="1:12" s="185" customFormat="1" ht="21" customHeight="1">
      <c r="A2" s="183"/>
      <c r="B2" s="186" t="s">
        <v>372</v>
      </c>
      <c r="C2" s="183"/>
      <c r="D2" s="183"/>
      <c r="E2" s="183"/>
      <c r="F2" s="183"/>
      <c r="G2" s="183"/>
      <c r="H2" s="183"/>
      <c r="I2" s="183"/>
      <c r="J2" s="183"/>
      <c r="K2" s="183"/>
      <c r="L2" s="183"/>
    </row>
    <row r="3" spans="1:12" s="185" customFormat="1" ht="14.25">
      <c r="A3" s="183"/>
      <c r="B3" s="187" t="s">
        <v>353</v>
      </c>
      <c r="C3" s="188"/>
      <c r="D3" s="188"/>
      <c r="E3" s="188"/>
      <c r="F3" s="188"/>
      <c r="G3" s="188"/>
      <c r="H3" s="188"/>
      <c r="I3" s="188"/>
      <c r="J3" s="188"/>
      <c r="K3" s="189"/>
      <c r="L3" s="183"/>
    </row>
    <row r="4" spans="1:12" s="185" customFormat="1" ht="14.25">
      <c r="A4" s="183"/>
      <c r="B4" s="190" t="s">
        <v>354</v>
      </c>
      <c r="C4" s="191"/>
      <c r="D4" s="191"/>
      <c r="E4" s="191"/>
      <c r="F4" s="191"/>
      <c r="G4" s="191"/>
      <c r="H4" s="191"/>
      <c r="I4" s="191"/>
      <c r="J4" s="191"/>
      <c r="K4" s="192"/>
      <c r="L4" s="183"/>
    </row>
    <row r="5" spans="1:12" s="185" customFormat="1" ht="14.25">
      <c r="A5" s="183"/>
      <c r="B5" s="190" t="s">
        <v>355</v>
      </c>
      <c r="C5" s="191"/>
      <c r="D5" s="191"/>
      <c r="E5" s="191"/>
      <c r="F5" s="191"/>
      <c r="G5" s="191"/>
      <c r="H5" s="191"/>
      <c r="I5" s="191"/>
      <c r="J5" s="191"/>
      <c r="K5" s="192"/>
      <c r="L5" s="183"/>
    </row>
    <row r="6" spans="1:12" s="185" customFormat="1" ht="14.25">
      <c r="A6" s="183"/>
      <c r="B6" s="190" t="s">
        <v>356</v>
      </c>
      <c r="C6" s="191"/>
      <c r="D6" s="191"/>
      <c r="E6" s="191"/>
      <c r="F6" s="191"/>
      <c r="G6" s="191"/>
      <c r="H6" s="191"/>
      <c r="I6" s="191"/>
      <c r="J6" s="191"/>
      <c r="K6" s="192"/>
      <c r="L6" s="183"/>
    </row>
    <row r="7" spans="1:12" s="185" customFormat="1" ht="14.25">
      <c r="A7" s="183"/>
      <c r="B7" s="190" t="s">
        <v>357</v>
      </c>
      <c r="C7" s="191"/>
      <c r="D7" s="191"/>
      <c r="E7" s="191"/>
      <c r="F7" s="191"/>
      <c r="G7" s="191"/>
      <c r="H7" s="191"/>
      <c r="I7" s="191"/>
      <c r="J7" s="191"/>
      <c r="K7" s="192"/>
      <c r="L7" s="183"/>
    </row>
    <row r="8" spans="1:12" s="185" customFormat="1" ht="14.25">
      <c r="A8" s="183"/>
      <c r="B8" s="193" t="s">
        <v>358</v>
      </c>
      <c r="C8" s="194"/>
      <c r="D8" s="194"/>
      <c r="E8" s="194"/>
      <c r="F8" s="194"/>
      <c r="G8" s="194"/>
      <c r="H8" s="194"/>
      <c r="I8" s="194"/>
      <c r="J8" s="194"/>
      <c r="K8" s="195"/>
      <c r="L8" s="183"/>
    </row>
    <row r="9" spans="1:12" s="185" customFormat="1" ht="14.25">
      <c r="A9" s="183"/>
      <c r="B9" s="187" t="s">
        <v>359</v>
      </c>
      <c r="C9" s="188"/>
      <c r="D9" s="188"/>
      <c r="E9" s="188"/>
      <c r="F9" s="188"/>
      <c r="G9" s="188"/>
      <c r="H9" s="188"/>
      <c r="I9" s="188"/>
      <c r="J9" s="188"/>
      <c r="K9" s="189"/>
      <c r="L9" s="183"/>
    </row>
    <row r="10" spans="1:12" s="185" customFormat="1" ht="14.25">
      <c r="A10" s="183"/>
      <c r="B10" s="190" t="s">
        <v>360</v>
      </c>
      <c r="C10" s="191"/>
      <c r="D10" s="191"/>
      <c r="E10" s="191"/>
      <c r="F10" s="191"/>
      <c r="G10" s="191"/>
      <c r="H10" s="191"/>
      <c r="I10" s="191"/>
      <c r="J10" s="191"/>
      <c r="K10" s="192"/>
      <c r="L10" s="183"/>
    </row>
    <row r="11" spans="1:12" s="185" customFormat="1" ht="14.25">
      <c r="A11" s="183"/>
      <c r="B11" s="190" t="s">
        <v>361</v>
      </c>
      <c r="C11" s="191"/>
      <c r="D11" s="191"/>
      <c r="E11" s="191"/>
      <c r="F11" s="191"/>
      <c r="G11" s="191"/>
      <c r="H11" s="191"/>
      <c r="I11" s="191"/>
      <c r="J11" s="191"/>
      <c r="K11" s="192"/>
      <c r="L11" s="183"/>
    </row>
    <row r="12" spans="1:12" s="185" customFormat="1" ht="14.25">
      <c r="A12" s="183"/>
      <c r="B12" s="190" t="s">
        <v>362</v>
      </c>
      <c r="C12" s="191"/>
      <c r="D12" s="191"/>
      <c r="E12" s="191"/>
      <c r="F12" s="191"/>
      <c r="G12" s="191"/>
      <c r="H12" s="191"/>
      <c r="I12" s="191"/>
      <c r="J12" s="191"/>
      <c r="K12" s="192"/>
      <c r="L12" s="183"/>
    </row>
    <row r="13" spans="1:12" s="185" customFormat="1" ht="14.25">
      <c r="A13" s="183"/>
      <c r="B13" s="190" t="s">
        <v>413</v>
      </c>
      <c r="C13" s="191"/>
      <c r="D13" s="191"/>
      <c r="E13" s="191"/>
      <c r="F13" s="191"/>
      <c r="G13" s="191"/>
      <c r="H13" s="191"/>
      <c r="I13" s="191"/>
      <c r="J13" s="191"/>
      <c r="K13" s="192"/>
      <c r="L13" s="183"/>
    </row>
    <row r="14" spans="1:12" s="185" customFormat="1" ht="14.25">
      <c r="A14" s="183"/>
      <c r="B14" s="190" t="s">
        <v>414</v>
      </c>
      <c r="C14" s="191"/>
      <c r="D14" s="191"/>
      <c r="E14" s="191"/>
      <c r="F14" s="191"/>
      <c r="G14" s="191"/>
      <c r="H14" s="191"/>
      <c r="I14" s="191"/>
      <c r="J14" s="191"/>
      <c r="K14" s="192"/>
      <c r="L14" s="183"/>
    </row>
    <row r="15" spans="1:12" s="185" customFormat="1" ht="14.25">
      <c r="A15" s="183"/>
      <c r="B15" s="190" t="s">
        <v>368</v>
      </c>
      <c r="C15" s="196"/>
      <c r="D15" s="196"/>
      <c r="E15" s="196"/>
      <c r="F15" s="196"/>
      <c r="G15" s="196"/>
      <c r="H15" s="196"/>
      <c r="I15" s="196"/>
      <c r="J15" s="196"/>
      <c r="K15" s="197"/>
      <c r="L15" s="183"/>
    </row>
    <row r="16" spans="1:12" s="185" customFormat="1" ht="14.25">
      <c r="A16" s="183"/>
      <c r="B16" s="190" t="s">
        <v>369</v>
      </c>
      <c r="C16" s="196"/>
      <c r="D16" s="196"/>
      <c r="E16" s="196"/>
      <c r="F16" s="196"/>
      <c r="G16" s="196"/>
      <c r="H16" s="196"/>
      <c r="I16" s="196"/>
      <c r="J16" s="196"/>
      <c r="K16" s="197"/>
      <c r="L16" s="183"/>
    </row>
    <row r="17" spans="1:12" s="185" customFormat="1" ht="14.25">
      <c r="A17" s="183"/>
      <c r="B17" s="190" t="s">
        <v>363</v>
      </c>
      <c r="C17" s="196"/>
      <c r="D17" s="196"/>
      <c r="E17" s="196"/>
      <c r="F17" s="196"/>
      <c r="G17" s="196"/>
      <c r="H17" s="196"/>
      <c r="I17" s="196"/>
      <c r="J17" s="196"/>
      <c r="K17" s="197"/>
      <c r="L17" s="183"/>
    </row>
    <row r="18" spans="1:12" s="185" customFormat="1" ht="14.25">
      <c r="A18" s="183"/>
      <c r="B18" s="190" t="s">
        <v>364</v>
      </c>
      <c r="C18" s="196"/>
      <c r="D18" s="196"/>
      <c r="E18" s="196"/>
      <c r="F18" s="196"/>
      <c r="G18" s="196"/>
      <c r="H18" s="196"/>
      <c r="I18" s="196"/>
      <c r="J18" s="196"/>
      <c r="K18" s="197"/>
      <c r="L18" s="183"/>
    </row>
    <row r="19" spans="1:12" s="185" customFormat="1" ht="14.25">
      <c r="A19" s="183"/>
      <c r="B19" s="193" t="s">
        <v>365</v>
      </c>
      <c r="C19" s="198"/>
      <c r="D19" s="198"/>
      <c r="E19" s="198"/>
      <c r="F19" s="198"/>
      <c r="G19" s="198"/>
      <c r="H19" s="198"/>
      <c r="I19" s="198"/>
      <c r="J19" s="198"/>
      <c r="K19" s="199"/>
      <c r="L19" s="183"/>
    </row>
    <row r="20" spans="1:12" s="185" customFormat="1" ht="14.25">
      <c r="A20" s="183"/>
      <c r="B20" s="187" t="s">
        <v>366</v>
      </c>
      <c r="C20" s="200"/>
      <c r="D20" s="200"/>
      <c r="E20" s="200"/>
      <c r="F20" s="200"/>
      <c r="G20" s="200"/>
      <c r="H20" s="200"/>
      <c r="I20" s="200"/>
      <c r="J20" s="200"/>
      <c r="K20" s="201"/>
      <c r="L20" s="183"/>
    </row>
    <row r="21" spans="1:12" s="185" customFormat="1" ht="14.25">
      <c r="A21" s="183"/>
      <c r="B21" s="193" t="s">
        <v>367</v>
      </c>
      <c r="C21" s="198"/>
      <c r="D21" s="198"/>
      <c r="E21" s="198"/>
      <c r="F21" s="198"/>
      <c r="G21" s="198"/>
      <c r="H21" s="198"/>
      <c r="I21" s="198"/>
      <c r="J21" s="198"/>
      <c r="K21" s="199"/>
      <c r="L21" s="183"/>
    </row>
    <row r="22" spans="1:12" s="185" customFormat="1" ht="6" customHeight="1">
      <c r="A22" s="183"/>
      <c r="B22" s="202"/>
      <c r="C22" s="196"/>
      <c r="D22" s="196"/>
      <c r="E22" s="196"/>
      <c r="F22" s="196"/>
      <c r="G22" s="196"/>
      <c r="H22" s="196"/>
      <c r="I22" s="196"/>
      <c r="J22" s="196"/>
      <c r="K22" s="196"/>
      <c r="L22" s="183"/>
    </row>
    <row r="23" spans="1:12" s="185" customFormat="1" ht="18.75" customHeight="1">
      <c r="A23" s="183"/>
      <c r="B23" s="184" t="s">
        <v>370</v>
      </c>
      <c r="C23" s="183"/>
      <c r="D23" s="183"/>
      <c r="E23" s="183"/>
      <c r="F23" s="183"/>
      <c r="G23" s="183"/>
      <c r="H23" s="183"/>
      <c r="I23" s="183"/>
      <c r="J23" s="183"/>
      <c r="K23" s="183"/>
      <c r="L23" s="183"/>
    </row>
    <row r="24" spans="1:12" s="210" customFormat="1" ht="14.25">
      <c r="A24" s="203"/>
      <c r="B24" s="204" t="s">
        <v>124</v>
      </c>
      <c r="C24" s="205"/>
      <c r="D24" s="206" t="s">
        <v>123</v>
      </c>
      <c r="E24" s="207"/>
      <c r="F24" s="207"/>
      <c r="G24" s="207"/>
      <c r="H24" s="207"/>
      <c r="I24" s="207"/>
      <c r="J24" s="207"/>
      <c r="K24" s="208"/>
      <c r="L24" s="209"/>
    </row>
    <row r="25" spans="1:12" s="45" customFormat="1" ht="14.25">
      <c r="A25" s="133"/>
      <c r="B25" s="136" t="s">
        <v>209</v>
      </c>
      <c r="C25" s="138"/>
      <c r="D25" s="136" t="s">
        <v>290</v>
      </c>
      <c r="E25" s="137"/>
      <c r="F25" s="137"/>
      <c r="G25" s="137"/>
      <c r="H25" s="137"/>
      <c r="I25" s="137"/>
      <c r="J25" s="137"/>
      <c r="K25" s="138"/>
      <c r="L25" s="139"/>
    </row>
    <row r="26" spans="1:12" s="45" customFormat="1" ht="14.25">
      <c r="A26" s="133"/>
      <c r="B26" s="141" t="s">
        <v>288</v>
      </c>
      <c r="C26" s="136" t="s">
        <v>208</v>
      </c>
      <c r="D26" s="136" t="s">
        <v>201</v>
      </c>
      <c r="E26" s="137"/>
      <c r="F26" s="137"/>
      <c r="G26" s="137"/>
      <c r="H26" s="137"/>
      <c r="I26" s="137"/>
      <c r="J26" s="137"/>
      <c r="K26" s="138"/>
      <c r="L26" s="139"/>
    </row>
    <row r="27" spans="1:12" s="45" customFormat="1" ht="14.25">
      <c r="A27" s="133"/>
      <c r="B27" s="143"/>
      <c r="C27" s="142"/>
      <c r="D27" s="142" t="s">
        <v>202</v>
      </c>
      <c r="E27" s="139"/>
      <c r="F27" s="139"/>
      <c r="G27" s="139"/>
      <c r="H27" s="139"/>
      <c r="I27" s="139"/>
      <c r="J27" s="139"/>
      <c r="K27" s="144"/>
      <c r="L27" s="139"/>
    </row>
    <row r="28" spans="1:12" s="45" customFormat="1" ht="14.25">
      <c r="A28" s="133"/>
      <c r="B28" s="143"/>
      <c r="C28" s="145"/>
      <c r="D28" s="145" t="s">
        <v>203</v>
      </c>
      <c r="E28" s="146"/>
      <c r="F28" s="146"/>
      <c r="G28" s="146"/>
      <c r="H28" s="146"/>
      <c r="I28" s="146"/>
      <c r="J28" s="146"/>
      <c r="K28" s="147"/>
      <c r="L28" s="139"/>
    </row>
    <row r="29" spans="1:12" s="45" customFormat="1" ht="14.25">
      <c r="A29" s="133"/>
      <c r="B29" s="143"/>
      <c r="C29" s="134" t="s">
        <v>210</v>
      </c>
      <c r="D29" s="134" t="s">
        <v>121</v>
      </c>
      <c r="E29" s="135"/>
      <c r="F29" s="135"/>
      <c r="G29" s="135"/>
      <c r="H29" s="135"/>
      <c r="I29" s="135"/>
      <c r="J29" s="135"/>
      <c r="K29" s="140"/>
      <c r="L29" s="139"/>
    </row>
    <row r="30" spans="1:12" s="45" customFormat="1" ht="14.25">
      <c r="A30" s="133"/>
      <c r="B30" s="143"/>
      <c r="C30" s="134" t="s">
        <v>120</v>
      </c>
      <c r="D30" s="134" t="s">
        <v>119</v>
      </c>
      <c r="E30" s="135"/>
      <c r="F30" s="135"/>
      <c r="G30" s="135"/>
      <c r="H30" s="135"/>
      <c r="I30" s="135"/>
      <c r="J30" s="135"/>
      <c r="K30" s="140"/>
      <c r="L30" s="139"/>
    </row>
    <row r="31" spans="1:12" s="45" customFormat="1" ht="14.25">
      <c r="A31" s="133"/>
      <c r="B31" s="143"/>
      <c r="C31" s="134" t="s">
        <v>118</v>
      </c>
      <c r="D31" s="134" t="s">
        <v>292</v>
      </c>
      <c r="E31" s="135"/>
      <c r="F31" s="135"/>
      <c r="G31" s="135"/>
      <c r="H31" s="135"/>
      <c r="I31" s="135"/>
      <c r="J31" s="135"/>
      <c r="K31" s="140"/>
      <c r="L31" s="139"/>
    </row>
    <row r="32" spans="1:12" s="45" customFormat="1" ht="14.25">
      <c r="A32" s="133"/>
      <c r="B32" s="143"/>
      <c r="C32" s="136" t="s">
        <v>117</v>
      </c>
      <c r="D32" s="136" t="s">
        <v>204</v>
      </c>
      <c r="E32" s="137"/>
      <c r="F32" s="137"/>
      <c r="G32" s="137"/>
      <c r="H32" s="137"/>
      <c r="I32" s="137"/>
      <c r="J32" s="137"/>
      <c r="K32" s="138"/>
      <c r="L32" s="139"/>
    </row>
    <row r="33" spans="1:12" s="45" customFormat="1" ht="14.25">
      <c r="A33" s="133"/>
      <c r="B33" s="143"/>
      <c r="C33" s="142"/>
      <c r="D33" s="142" t="s">
        <v>375</v>
      </c>
      <c r="E33" s="139"/>
      <c r="F33" s="139"/>
      <c r="G33" s="139"/>
      <c r="H33" s="139"/>
      <c r="I33" s="139"/>
      <c r="J33" s="139"/>
      <c r="K33" s="144"/>
      <c r="L33" s="139"/>
    </row>
    <row r="34" spans="1:12" s="45" customFormat="1" ht="14.25">
      <c r="A34" s="133"/>
      <c r="B34" s="143"/>
      <c r="C34" s="142"/>
      <c r="D34" s="142" t="s">
        <v>205</v>
      </c>
      <c r="E34" s="139"/>
      <c r="F34" s="139"/>
      <c r="G34" s="139"/>
      <c r="H34" s="139"/>
      <c r="I34" s="139"/>
      <c r="J34" s="139"/>
      <c r="K34" s="144"/>
      <c r="L34" s="139"/>
    </row>
    <row r="35" spans="1:12" s="45" customFormat="1" ht="14.25">
      <c r="A35" s="133"/>
      <c r="B35" s="143"/>
      <c r="C35" s="145"/>
      <c r="D35" s="145" t="s">
        <v>379</v>
      </c>
      <c r="E35" s="146"/>
      <c r="F35" s="146"/>
      <c r="G35" s="146"/>
      <c r="H35" s="146"/>
      <c r="I35" s="146"/>
      <c r="J35" s="146"/>
      <c r="K35" s="147"/>
      <c r="L35" s="139"/>
    </row>
    <row r="36" spans="1:12" s="45" customFormat="1" ht="14.25">
      <c r="A36" s="133"/>
      <c r="B36" s="143"/>
      <c r="C36" s="136" t="s">
        <v>211</v>
      </c>
      <c r="D36" s="136" t="s">
        <v>206</v>
      </c>
      <c r="E36" s="137"/>
      <c r="F36" s="137"/>
      <c r="G36" s="137"/>
      <c r="H36" s="137"/>
      <c r="I36" s="137"/>
      <c r="J36" s="137"/>
      <c r="K36" s="138"/>
      <c r="L36" s="139"/>
    </row>
    <row r="37" spans="1:12" s="45" customFormat="1" ht="14.25">
      <c r="A37" s="133"/>
      <c r="B37" s="143"/>
      <c r="C37" s="142"/>
      <c r="D37" s="142" t="s">
        <v>374</v>
      </c>
      <c r="E37" s="139"/>
      <c r="F37" s="139"/>
      <c r="G37" s="139"/>
      <c r="H37" s="139"/>
      <c r="I37" s="139"/>
      <c r="J37" s="139"/>
      <c r="K37" s="144"/>
      <c r="L37" s="139"/>
    </row>
    <row r="38" spans="1:12" s="45" customFormat="1" ht="14.25">
      <c r="A38" s="133"/>
      <c r="B38" s="143"/>
      <c r="C38" s="142"/>
      <c r="D38" s="142" t="s">
        <v>207</v>
      </c>
      <c r="E38" s="139"/>
      <c r="F38" s="139"/>
      <c r="G38" s="139"/>
      <c r="H38" s="139"/>
      <c r="I38" s="139"/>
      <c r="J38" s="139"/>
      <c r="K38" s="144"/>
      <c r="L38" s="139"/>
    </row>
    <row r="39" spans="1:12" s="45" customFormat="1" ht="14.25">
      <c r="A39" s="133"/>
      <c r="B39" s="148"/>
      <c r="C39" s="145"/>
      <c r="D39" s="145" t="s">
        <v>376</v>
      </c>
      <c r="E39" s="146"/>
      <c r="F39" s="146"/>
      <c r="G39" s="146"/>
      <c r="H39" s="146"/>
      <c r="I39" s="146"/>
      <c r="J39" s="146"/>
      <c r="K39" s="147"/>
      <c r="L39" s="139"/>
    </row>
    <row r="40" spans="1:12" s="45" customFormat="1" ht="10.5" customHeight="1" thickBot="1">
      <c r="A40" s="133"/>
      <c r="B40" s="139"/>
      <c r="C40" s="139"/>
      <c r="D40" s="139"/>
      <c r="E40" s="139"/>
      <c r="F40" s="139"/>
      <c r="G40" s="139"/>
      <c r="H40" s="139"/>
      <c r="I40" s="139"/>
      <c r="J40" s="139"/>
      <c r="K40" s="139"/>
      <c r="L40" s="139"/>
    </row>
    <row r="41" spans="1:12" s="45" customFormat="1" ht="32.25" customHeight="1" thickBot="1">
      <c r="A41" s="139"/>
      <c r="B41" s="139"/>
      <c r="C41" s="180" t="s">
        <v>349</v>
      </c>
      <c r="D41" s="182" t="s">
        <v>352</v>
      </c>
      <c r="E41" s="133"/>
      <c r="F41" s="133"/>
      <c r="G41" s="133"/>
      <c r="H41" s="133"/>
      <c r="I41" s="133"/>
      <c r="J41" s="133"/>
      <c r="K41" s="133"/>
      <c r="L41" s="133"/>
    </row>
    <row r="42" spans="1:12" s="45" customFormat="1" ht="10.5" customHeight="1" thickBot="1">
      <c r="A42" s="139"/>
      <c r="B42" s="139"/>
      <c r="C42" s="139"/>
      <c r="D42" s="139"/>
      <c r="E42" s="133"/>
      <c r="F42" s="133"/>
      <c r="G42" s="133"/>
      <c r="H42" s="133"/>
      <c r="I42" s="133"/>
      <c r="J42" s="133"/>
      <c r="K42" s="133"/>
      <c r="L42" s="133"/>
    </row>
    <row r="43" spans="1:12" ht="28.5" customHeight="1" thickBot="1">
      <c r="A43" s="132"/>
      <c r="B43" s="149"/>
      <c r="C43" s="38" t="s">
        <v>277</v>
      </c>
      <c r="D43" s="127" t="s">
        <v>40</v>
      </c>
      <c r="E43" s="169" t="s">
        <v>133</v>
      </c>
      <c r="F43" s="169" t="s">
        <v>289</v>
      </c>
      <c r="G43" s="283" t="s">
        <v>156</v>
      </c>
      <c r="H43" s="284"/>
      <c r="I43" s="132"/>
      <c r="J43" s="281" t="s">
        <v>146</v>
      </c>
      <c r="K43" s="282"/>
      <c r="L43" s="132"/>
    </row>
    <row r="44" spans="1:12" ht="28.5" customHeight="1" thickBot="1">
      <c r="A44" s="132"/>
      <c r="B44" s="35" t="s">
        <v>212</v>
      </c>
      <c r="C44" s="224">
        <f>'世帯主（契約者）'!P31+'世帯主（契約者）'!P60+'世帯主（契約者）'!P95</f>
        <v>0</v>
      </c>
      <c r="D44" s="225">
        <f>IF('世帯主（契約者）'!N1="","",'世帯主（契約者）'!N1)</f>
      </c>
      <c r="E44" s="168"/>
      <c r="F44" s="168"/>
      <c r="G44" s="285"/>
      <c r="H44" s="286"/>
      <c r="I44" s="132"/>
      <c r="J44" s="128" t="s">
        <v>147</v>
      </c>
      <c r="K44" s="129" t="s">
        <v>148</v>
      </c>
      <c r="L44" s="132"/>
    </row>
    <row r="45" spans="1:12" ht="28.5" customHeight="1" thickBot="1">
      <c r="A45" s="132"/>
      <c r="B45" s="36" t="s">
        <v>126</v>
      </c>
      <c r="C45" s="226">
        <f>'配偶者'!P31+'配偶者'!P60+'配偶者'!P95</f>
        <v>0</v>
      </c>
      <c r="D45" s="227">
        <f>IF('配偶者'!N1="","",'配偶者'!N1)</f>
      </c>
      <c r="E45" s="166"/>
      <c r="F45" s="166"/>
      <c r="G45" s="275"/>
      <c r="H45" s="276"/>
      <c r="I45" s="132"/>
      <c r="J45" s="179" t="s">
        <v>306</v>
      </c>
      <c r="K45" s="39"/>
      <c r="L45" s="132"/>
    </row>
    <row r="46" spans="1:12" ht="28.5" customHeight="1">
      <c r="A46" s="132"/>
      <c r="B46" s="36" t="s">
        <v>127</v>
      </c>
      <c r="C46" s="226">
        <f>'子供１'!P31+'子供１'!P60+'子供１'!P95</f>
        <v>0</v>
      </c>
      <c r="D46" s="227">
        <f>IF('子供１'!N1="","",'子供１'!N1)</f>
      </c>
      <c r="E46" s="166"/>
      <c r="F46" s="166"/>
      <c r="G46" s="275"/>
      <c r="H46" s="276"/>
      <c r="I46" s="132"/>
      <c r="J46" s="132"/>
      <c r="K46" s="132"/>
      <c r="L46" s="132"/>
    </row>
    <row r="47" spans="1:12" ht="28.5" customHeight="1" thickBot="1">
      <c r="A47" s="132"/>
      <c r="B47" s="36" t="s">
        <v>128</v>
      </c>
      <c r="C47" s="226">
        <f>'子供２'!P31+'子供２'!P60+'子供２'!P95</f>
        <v>0</v>
      </c>
      <c r="D47" s="227">
        <f>IF('子供２'!N1="","",'子供２'!N1)</f>
      </c>
      <c r="E47" s="166"/>
      <c r="F47" s="166"/>
      <c r="G47" s="275"/>
      <c r="H47" s="276"/>
      <c r="I47" s="132"/>
      <c r="J47" s="287" t="s">
        <v>136</v>
      </c>
      <c r="K47" s="287"/>
      <c r="L47" s="132"/>
    </row>
    <row r="48" spans="1:12" ht="28.5" customHeight="1">
      <c r="A48" s="132"/>
      <c r="B48" s="36" t="s">
        <v>130</v>
      </c>
      <c r="C48" s="226">
        <f>'子供３'!P31+'子供３'!P60+'子供３'!P95</f>
        <v>0</v>
      </c>
      <c r="D48" s="227">
        <f>IF('子供３'!N1="","",'子供３'!N1)</f>
      </c>
      <c r="E48" s="166"/>
      <c r="F48" s="166"/>
      <c r="G48" s="275"/>
      <c r="H48" s="276"/>
      <c r="I48" s="132"/>
      <c r="J48" s="269">
        <f>IF(D41="賃貸",IF(OR(C44&amp;C45&amp;C46&amp;C47&amp;C48&amp;C49&amp;C50="",J45="",K45="",D44=""),"",IF(D108=0,"×",IF(J54&lt;=D108,"○","×"))),IF(D41="持家","×",""))</f>
      </c>
      <c r="K48" s="270"/>
      <c r="L48" s="132"/>
    </row>
    <row r="49" spans="1:12" ht="28.5" customHeight="1">
      <c r="A49" s="132"/>
      <c r="B49" s="36" t="s">
        <v>137</v>
      </c>
      <c r="C49" s="226">
        <f>'同居人１'!P31+'同居人１'!P60+'同居人１'!P95</f>
        <v>0</v>
      </c>
      <c r="D49" s="227">
        <f>IF('同居人１'!N1="","",'同居人１'!N1)</f>
      </c>
      <c r="E49" s="166"/>
      <c r="F49" s="166"/>
      <c r="G49" s="275"/>
      <c r="H49" s="276"/>
      <c r="I49" s="132"/>
      <c r="J49" s="271"/>
      <c r="K49" s="272"/>
      <c r="L49" s="132"/>
    </row>
    <row r="50" spans="1:12" ht="28.5" customHeight="1" thickBot="1">
      <c r="A50" s="132"/>
      <c r="B50" s="37" t="s">
        <v>139</v>
      </c>
      <c r="C50" s="228">
        <f>'同居人２'!P31+'同居人２'!P60+'同居人２'!P95</f>
        <v>0</v>
      </c>
      <c r="D50" s="229">
        <f>IF('同居人２'!N1="","",'同居人２'!N1)</f>
      </c>
      <c r="E50" s="167"/>
      <c r="F50" s="167"/>
      <c r="G50" s="279"/>
      <c r="H50" s="280"/>
      <c r="I50" s="132"/>
      <c r="J50" s="273"/>
      <c r="K50" s="274"/>
      <c r="L50" s="132"/>
    </row>
    <row r="51" spans="1:12" ht="10.5" customHeight="1" thickBot="1">
      <c r="A51" s="132"/>
      <c r="B51" s="171"/>
      <c r="C51" s="173"/>
      <c r="D51" s="132"/>
      <c r="E51" s="132"/>
      <c r="F51" s="132"/>
      <c r="G51" s="132"/>
      <c r="H51" s="132"/>
      <c r="I51" s="132"/>
      <c r="J51" s="132"/>
      <c r="K51" s="132"/>
      <c r="L51" s="132"/>
    </row>
    <row r="52" spans="1:12" ht="21" customHeight="1" thickBot="1" thickTop="1">
      <c r="A52" s="132"/>
      <c r="B52" s="172" t="s">
        <v>293</v>
      </c>
      <c r="C52" s="174">
        <f>SUM(C44:C51)</f>
        <v>0</v>
      </c>
      <c r="D52" s="154" t="s">
        <v>157</v>
      </c>
      <c r="E52" s="277">
        <f>IF(J45="都道府県を選んでください","",IF(VLOOKUP($E$102,$F$102:$L$163,7,FALSE)="","",VLOOKUP($E$102,$F$102:$L$163,7,FALSE)))</f>
      </c>
      <c r="F52" s="278"/>
      <c r="G52" s="154" t="s">
        <v>159</v>
      </c>
      <c r="H52" s="130">
        <f>IF(B108="","",B108)</f>
      </c>
      <c r="I52" s="154" t="s">
        <v>158</v>
      </c>
      <c r="J52" s="130">
        <f>D108</f>
        <v>0</v>
      </c>
      <c r="K52" s="132"/>
      <c r="L52" s="132"/>
    </row>
    <row r="53" spans="1:12" ht="10.5" customHeight="1" thickBot="1">
      <c r="A53" s="132"/>
      <c r="B53" s="132"/>
      <c r="C53" s="151"/>
      <c r="D53" s="132"/>
      <c r="E53" s="132"/>
      <c r="F53" s="132"/>
      <c r="G53" s="132"/>
      <c r="H53" s="132"/>
      <c r="I53" s="132"/>
      <c r="J53" s="132"/>
      <c r="K53" s="132"/>
      <c r="L53" s="132"/>
    </row>
    <row r="54" spans="1:12" ht="21" customHeight="1" thickBot="1" thickTop="1">
      <c r="A54" s="132"/>
      <c r="B54" s="175" t="s">
        <v>294</v>
      </c>
      <c r="C54" s="131">
        <f>C58+G58+C72+G72+K72+C86+G86</f>
        <v>0</v>
      </c>
      <c r="D54" s="149" t="s">
        <v>132</v>
      </c>
      <c r="E54" s="149" t="s">
        <v>411</v>
      </c>
      <c r="F54" s="131">
        <f>C60+G60+C74+G74+K74+C88+G88+C62+G62+C76+G76+K76+C90+G90+C64+G64+C78+G78+C92+G92</f>
        <v>0</v>
      </c>
      <c r="G54" s="155" t="s">
        <v>280</v>
      </c>
      <c r="H54" s="131">
        <f>C54-F54</f>
        <v>0</v>
      </c>
      <c r="I54" s="154" t="s">
        <v>278</v>
      </c>
      <c r="J54" s="131">
        <f>H54/12</f>
        <v>0</v>
      </c>
      <c r="K54" s="165" t="s">
        <v>279</v>
      </c>
      <c r="L54" s="132"/>
    </row>
    <row r="55" spans="1:12" ht="10.5" customHeight="1" thickTop="1">
      <c r="A55" s="132"/>
      <c r="B55" s="150"/>
      <c r="C55" s="152"/>
      <c r="D55" s="150"/>
      <c r="E55" s="150"/>
      <c r="F55" s="153"/>
      <c r="G55" s="150"/>
      <c r="H55" s="153"/>
      <c r="I55" s="132"/>
      <c r="J55" s="153"/>
      <c r="K55" s="132"/>
      <c r="L55" s="132"/>
    </row>
    <row r="56" spans="2:10" ht="21" customHeight="1">
      <c r="B56" s="40"/>
      <c r="C56" s="13"/>
      <c r="D56" s="40"/>
      <c r="E56" s="40"/>
      <c r="F56" s="14"/>
      <c r="G56" s="40"/>
      <c r="H56" s="14"/>
      <c r="J56" s="14"/>
    </row>
    <row r="57" ht="21" customHeight="1" hidden="1" outlineLevel="1" thickBot="1">
      <c r="C57" s="12"/>
    </row>
    <row r="58" spans="1:7" ht="13.5" customHeight="1" hidden="1" outlineLevel="1">
      <c r="A58" s="119"/>
      <c r="B58" s="120" t="s">
        <v>129</v>
      </c>
      <c r="C58" s="158">
        <f>'世帯主（契約者）'!P99</f>
        <v>0</v>
      </c>
      <c r="E58" s="119"/>
      <c r="F58" s="120" t="s">
        <v>129</v>
      </c>
      <c r="G58" s="158">
        <f>'配偶者'!P99</f>
        <v>0</v>
      </c>
    </row>
    <row r="59" spans="1:11" ht="13.5" customHeight="1" hidden="1" outlineLevel="1">
      <c r="A59" s="121"/>
      <c r="B59" s="34"/>
      <c r="C59" s="122"/>
      <c r="D59" s="34"/>
      <c r="E59" s="121"/>
      <c r="F59" s="34"/>
      <c r="G59" s="160"/>
      <c r="H59" s="34"/>
      <c r="I59" s="34"/>
      <c r="J59" s="34"/>
      <c r="K59" s="34"/>
    </row>
    <row r="60" spans="1:17" ht="13.5" customHeight="1" hidden="1" outlineLevel="1">
      <c r="A60" s="121" t="s">
        <v>125</v>
      </c>
      <c r="B60" s="34" t="s">
        <v>131</v>
      </c>
      <c r="C60" s="122">
        <f>IF(E44="",0,VLOOKUP(E44,$M$60:$N$65,2,FALSE))</f>
        <v>0</v>
      </c>
      <c r="D60" s="34"/>
      <c r="E60" s="121" t="s">
        <v>126</v>
      </c>
      <c r="F60" s="34" t="s">
        <v>131</v>
      </c>
      <c r="G60" s="122">
        <f>IF(E45="",0,VLOOKUP(E45,$M$60:$N$65,2,FALSE))</f>
        <v>0</v>
      </c>
      <c r="H60" s="15"/>
      <c r="I60" s="34"/>
      <c r="J60" s="34"/>
      <c r="K60" s="34"/>
      <c r="L60" s="16"/>
      <c r="M60" s="43"/>
      <c r="N60" s="43">
        <v>0</v>
      </c>
      <c r="P60" s="43"/>
      <c r="Q60" s="43">
        <v>0</v>
      </c>
    </row>
    <row r="61" spans="1:17" ht="13.5" customHeight="1" hidden="1" outlineLevel="1">
      <c r="A61" s="121"/>
      <c r="B61" s="34"/>
      <c r="C61" s="122"/>
      <c r="D61" s="34"/>
      <c r="E61" s="121"/>
      <c r="F61" s="34"/>
      <c r="G61" s="122"/>
      <c r="H61" s="15"/>
      <c r="I61" s="34"/>
      <c r="J61" s="34"/>
      <c r="K61" s="34"/>
      <c r="L61" s="16"/>
      <c r="M61" s="43"/>
      <c r="N61" s="43"/>
      <c r="P61" s="176" t="s">
        <v>373</v>
      </c>
      <c r="Q61" s="44">
        <v>270000</v>
      </c>
    </row>
    <row r="62" spans="1:17" ht="13.5" customHeight="1" hidden="1" outlineLevel="1">
      <c r="A62" s="121"/>
      <c r="B62" s="34" t="s">
        <v>122</v>
      </c>
      <c r="C62" s="122">
        <f>IF(F44="",0,VLOOKUP(F44,$M$67:$N$74,2,FALSE))</f>
        <v>0</v>
      </c>
      <c r="D62" s="34"/>
      <c r="E62" s="121"/>
      <c r="F62" s="34" t="s">
        <v>291</v>
      </c>
      <c r="G62" s="122">
        <f>IF(F45="",0,VLOOKUP(F45,$M$67:$N$74,2,FALSE))</f>
        <v>0</v>
      </c>
      <c r="H62" s="15"/>
      <c r="I62" s="34"/>
      <c r="J62" s="34"/>
      <c r="K62" s="34"/>
      <c r="L62" s="16"/>
      <c r="M62" s="43" t="s">
        <v>273</v>
      </c>
      <c r="N62" s="44">
        <v>380000</v>
      </c>
      <c r="P62" s="176" t="s">
        <v>378</v>
      </c>
      <c r="Q62" s="44">
        <v>270000</v>
      </c>
    </row>
    <row r="63" spans="1:17" ht="13.5" customHeight="1" hidden="1" outlineLevel="1">
      <c r="A63" s="121"/>
      <c r="B63" s="34"/>
      <c r="C63" s="122"/>
      <c r="D63" s="34"/>
      <c r="E63" s="121"/>
      <c r="F63" s="34"/>
      <c r="G63" s="122"/>
      <c r="H63" s="15"/>
      <c r="I63" s="34"/>
      <c r="J63" s="34"/>
      <c r="K63" s="34"/>
      <c r="L63" s="16"/>
      <c r="M63" s="43"/>
      <c r="N63" s="44"/>
      <c r="P63" s="176" t="s">
        <v>295</v>
      </c>
      <c r="Q63" s="44">
        <v>270000</v>
      </c>
    </row>
    <row r="64" spans="1:17" ht="13.5" customHeight="1" hidden="1" outlineLevel="1">
      <c r="A64" s="121"/>
      <c r="B64" s="34" t="s">
        <v>299</v>
      </c>
      <c r="C64" s="122">
        <f>IF(G44="",0,VLOOKUP(G44,$P$60:$Q$71,2,FALSE))</f>
        <v>0</v>
      </c>
      <c r="D64" s="34"/>
      <c r="E64" s="121"/>
      <c r="F64" s="34" t="s">
        <v>299</v>
      </c>
      <c r="G64" s="122">
        <f>IF(G45="",0,VLOOKUP(G45,$P$60:$Q$71,2,FALSE))</f>
        <v>0</v>
      </c>
      <c r="H64" s="15"/>
      <c r="I64" s="34"/>
      <c r="J64" s="34"/>
      <c r="K64" s="34"/>
      <c r="L64" s="16"/>
      <c r="M64" s="43"/>
      <c r="N64" s="44"/>
      <c r="P64" s="176" t="s">
        <v>377</v>
      </c>
      <c r="Q64" s="44">
        <v>270000</v>
      </c>
    </row>
    <row r="65" spans="1:17" ht="13.5" customHeight="1" hidden="1" outlineLevel="1">
      <c r="A65" s="121"/>
      <c r="B65" s="34"/>
      <c r="C65" s="122"/>
      <c r="D65" s="34"/>
      <c r="E65" s="121"/>
      <c r="F65" s="34"/>
      <c r="G65" s="123"/>
      <c r="H65" s="15"/>
      <c r="I65" s="34"/>
      <c r="J65" s="34"/>
      <c r="K65" s="34"/>
      <c r="L65" s="16"/>
      <c r="M65" s="43"/>
      <c r="N65" s="43"/>
      <c r="P65" s="170" t="s">
        <v>135</v>
      </c>
      <c r="Q65" s="44">
        <v>270000</v>
      </c>
    </row>
    <row r="66" spans="1:17" ht="13.5" customHeight="1" hidden="1" outlineLevel="1">
      <c r="A66" s="121"/>
      <c r="B66" s="34" t="s">
        <v>149</v>
      </c>
      <c r="C66" s="123">
        <f>IF($D$44="",0,IF($D$44&gt;59,0,IF($D$45="",1,IF($D$45&gt;59,0,1))))</f>
        <v>0</v>
      </c>
      <c r="D66" s="34"/>
      <c r="E66" s="121"/>
      <c r="F66" s="34" t="s">
        <v>149</v>
      </c>
      <c r="G66" s="123">
        <f>IF($D$45="",0,IF($D$45&gt;59,0,IF($D$44&gt;59,0,1)))</f>
        <v>0</v>
      </c>
      <c r="H66" s="15"/>
      <c r="I66" s="34"/>
      <c r="J66" s="34"/>
      <c r="K66" s="34"/>
      <c r="L66" s="16"/>
      <c r="P66" s="43"/>
      <c r="Q66" s="43"/>
    </row>
    <row r="67" spans="1:17" ht="13.5" customHeight="1" hidden="1" outlineLevel="1">
      <c r="A67" s="121"/>
      <c r="B67" s="34"/>
      <c r="C67" s="123"/>
      <c r="D67" s="34"/>
      <c r="E67" s="121"/>
      <c r="F67" s="34"/>
      <c r="G67" s="123"/>
      <c r="H67" s="15"/>
      <c r="I67" s="34"/>
      <c r="J67" s="34"/>
      <c r="K67" s="34"/>
      <c r="L67" s="16"/>
      <c r="M67" s="43"/>
      <c r="N67" s="43">
        <v>0</v>
      </c>
      <c r="P67" s="177" t="s">
        <v>206</v>
      </c>
      <c r="Q67" s="44">
        <v>400000</v>
      </c>
    </row>
    <row r="68" spans="1:17" ht="13.5" customHeight="1" hidden="1" outlineLevel="1">
      <c r="A68" s="121"/>
      <c r="B68" s="34" t="s">
        <v>134</v>
      </c>
      <c r="C68" s="123">
        <f>IF(G44="",0,1)</f>
        <v>0</v>
      </c>
      <c r="D68" s="34"/>
      <c r="E68" s="121"/>
      <c r="F68" s="34" t="s">
        <v>134</v>
      </c>
      <c r="G68" s="123">
        <f>IF(G45="",0,1)</f>
        <v>0</v>
      </c>
      <c r="H68" s="15"/>
      <c r="I68" s="34"/>
      <c r="J68" s="34"/>
      <c r="K68" s="34"/>
      <c r="L68" s="15"/>
      <c r="M68" s="43" t="s">
        <v>274</v>
      </c>
      <c r="N68" s="44">
        <v>270000</v>
      </c>
      <c r="P68" s="177" t="s">
        <v>296</v>
      </c>
      <c r="Q68" s="44">
        <v>400000</v>
      </c>
    </row>
    <row r="69" spans="1:17" ht="13.5" customHeight="1" hidden="1" outlineLevel="1">
      <c r="A69" s="121"/>
      <c r="B69" s="34"/>
      <c r="C69" s="123"/>
      <c r="D69" s="34"/>
      <c r="E69" s="121"/>
      <c r="F69" s="34"/>
      <c r="G69" s="123"/>
      <c r="H69" s="15"/>
      <c r="I69" s="34"/>
      <c r="J69" s="34"/>
      <c r="K69" s="34"/>
      <c r="L69" s="15"/>
      <c r="M69" s="43" t="s">
        <v>275</v>
      </c>
      <c r="N69" s="44">
        <v>100000</v>
      </c>
      <c r="P69" s="177" t="s">
        <v>297</v>
      </c>
      <c r="Q69" s="44">
        <v>400000</v>
      </c>
    </row>
    <row r="70" spans="1:17" ht="13.5" customHeight="1" hidden="1" outlineLevel="1" thickBot="1">
      <c r="A70" s="124"/>
      <c r="B70" s="125" t="s">
        <v>150</v>
      </c>
      <c r="C70" s="159">
        <f>IF($D$44="",0,IF($D$44&lt;18,1,0))</f>
        <v>0</v>
      </c>
      <c r="D70" s="34"/>
      <c r="E70" s="124"/>
      <c r="F70" s="125" t="s">
        <v>150</v>
      </c>
      <c r="G70" s="159">
        <v>0</v>
      </c>
      <c r="H70" s="15"/>
      <c r="I70" s="34"/>
      <c r="J70" s="34"/>
      <c r="K70" s="34"/>
      <c r="L70" s="15"/>
      <c r="M70" s="43" t="s">
        <v>120</v>
      </c>
      <c r="N70" s="44">
        <v>100000</v>
      </c>
      <c r="P70" s="177" t="s">
        <v>298</v>
      </c>
      <c r="Q70" s="44">
        <v>400000</v>
      </c>
    </row>
    <row r="71" spans="1:14" ht="14.25" hidden="1" outlineLevel="1" thickBot="1">
      <c r="A71" s="34"/>
      <c r="B71" s="34"/>
      <c r="C71" s="156"/>
      <c r="D71" s="34"/>
      <c r="E71" s="34"/>
      <c r="F71" s="34"/>
      <c r="G71" s="156"/>
      <c r="H71" s="15"/>
      <c r="I71" s="34"/>
      <c r="J71" s="34"/>
      <c r="K71" s="34"/>
      <c r="L71" s="15"/>
      <c r="M71" s="43" t="s">
        <v>118</v>
      </c>
      <c r="N71" s="44">
        <v>250000</v>
      </c>
    </row>
    <row r="72" spans="1:14" ht="13.5" hidden="1" outlineLevel="1">
      <c r="A72" s="119"/>
      <c r="B72" s="120" t="s">
        <v>129</v>
      </c>
      <c r="C72" s="158">
        <f>'子供１'!P99</f>
        <v>0</v>
      </c>
      <c r="D72" s="34"/>
      <c r="E72" s="119"/>
      <c r="F72" s="120" t="s">
        <v>129</v>
      </c>
      <c r="G72" s="158">
        <f>'子供２'!P99</f>
        <v>0</v>
      </c>
      <c r="H72" s="15"/>
      <c r="I72" s="119"/>
      <c r="J72" s="120" t="s">
        <v>129</v>
      </c>
      <c r="K72" s="158">
        <f>'子供３'!P99</f>
        <v>0</v>
      </c>
      <c r="L72" s="15"/>
      <c r="M72" s="43"/>
      <c r="N72" s="44"/>
    </row>
    <row r="73" spans="1:17" ht="13.5" hidden="1" outlineLevel="1">
      <c r="A73" s="121"/>
      <c r="B73" s="34"/>
      <c r="C73" s="122"/>
      <c r="D73" s="34"/>
      <c r="E73" s="121"/>
      <c r="F73" s="16"/>
      <c r="G73" s="161"/>
      <c r="H73" s="15"/>
      <c r="I73" s="162"/>
      <c r="J73" s="16"/>
      <c r="K73" s="163"/>
      <c r="L73" s="16"/>
      <c r="M73" s="43"/>
      <c r="N73" s="44"/>
      <c r="P73" s="170" t="s">
        <v>300</v>
      </c>
      <c r="Q73" s="44">
        <v>400000</v>
      </c>
    </row>
    <row r="74" spans="1:14" ht="13.5" hidden="1" outlineLevel="1">
      <c r="A74" s="121" t="s">
        <v>127</v>
      </c>
      <c r="B74" s="34" t="s">
        <v>131</v>
      </c>
      <c r="C74" s="122">
        <f>IF(E46="",0,VLOOKUP(E46,$M$60:$N$65,2,FALSE))</f>
        <v>0</v>
      </c>
      <c r="D74" s="34"/>
      <c r="E74" s="121" t="s">
        <v>128</v>
      </c>
      <c r="F74" s="34" t="s">
        <v>131</v>
      </c>
      <c r="G74" s="122">
        <f>IF(E47="",0,VLOOKUP(E47,$M$60:$N$65,2,FALSE))</f>
        <v>0</v>
      </c>
      <c r="H74" s="34"/>
      <c r="I74" s="121" t="s">
        <v>130</v>
      </c>
      <c r="J74" s="34" t="s">
        <v>131</v>
      </c>
      <c r="K74" s="122">
        <f>IF(E48="",0,VLOOKUP(E48,$M$60:$N$65,2,FALSE))</f>
        <v>0</v>
      </c>
      <c r="L74" s="16"/>
      <c r="M74" s="43"/>
      <c r="N74" s="43"/>
    </row>
    <row r="75" spans="1:12" ht="13.5" hidden="1" outlineLevel="1">
      <c r="A75" s="121"/>
      <c r="B75" s="34"/>
      <c r="C75" s="122"/>
      <c r="D75" s="34"/>
      <c r="E75" s="121"/>
      <c r="F75" s="34"/>
      <c r="G75" s="122"/>
      <c r="H75" s="34"/>
      <c r="I75" s="121"/>
      <c r="J75" s="34"/>
      <c r="K75" s="122"/>
      <c r="L75" s="16"/>
    </row>
    <row r="76" spans="1:12" ht="13.5" hidden="1" outlineLevel="1">
      <c r="A76" s="121"/>
      <c r="B76" s="34" t="s">
        <v>122</v>
      </c>
      <c r="C76" s="122">
        <f>IF(F46="",0,VLOOKUP(F46,$M$67:$N$74,2,FALSE))</f>
        <v>0</v>
      </c>
      <c r="D76" s="34"/>
      <c r="E76" s="121"/>
      <c r="F76" s="34" t="s">
        <v>122</v>
      </c>
      <c r="G76" s="122">
        <f>IF(F47="",0,VLOOKUP(F47,$M$67:$N$74,2,FALSE))</f>
        <v>0</v>
      </c>
      <c r="H76" s="34"/>
      <c r="I76" s="121"/>
      <c r="J76" s="34" t="s">
        <v>122</v>
      </c>
      <c r="K76" s="122">
        <f>IF(F48="",0,VLOOKUP(F48,$M$67:$N$74,2,FALSE))</f>
        <v>0</v>
      </c>
      <c r="L76" s="16"/>
    </row>
    <row r="77" spans="1:12" ht="13.5" hidden="1" outlineLevel="1">
      <c r="A77" s="121"/>
      <c r="B77" s="34"/>
      <c r="C77" s="122"/>
      <c r="D77" s="34"/>
      <c r="E77" s="121"/>
      <c r="F77" s="34"/>
      <c r="G77" s="122"/>
      <c r="H77" s="34"/>
      <c r="I77" s="121"/>
      <c r="J77" s="34"/>
      <c r="K77" s="122"/>
      <c r="L77" s="16"/>
    </row>
    <row r="78" spans="1:12" ht="13.5" hidden="1" outlineLevel="1">
      <c r="A78" s="121"/>
      <c r="B78" s="34" t="s">
        <v>299</v>
      </c>
      <c r="C78" s="122">
        <f>IF(G46="",0,VLOOKUP(G46,$P$60:$Q$71,2,FALSE))</f>
        <v>0</v>
      </c>
      <c r="D78" s="34"/>
      <c r="E78" s="121"/>
      <c r="F78" s="34" t="s">
        <v>299</v>
      </c>
      <c r="G78" s="122">
        <f>IF(G47="",0,VLOOKUP(G47,$P$60:$Q$71,2,FALSE))</f>
        <v>0</v>
      </c>
      <c r="H78" s="34"/>
      <c r="I78" s="121"/>
      <c r="J78" s="34" t="s">
        <v>299</v>
      </c>
      <c r="K78" s="122">
        <f>IF(G48="",0,VLOOKUP(G48,$P$60:$Q$71,2,FALSE))</f>
        <v>0</v>
      </c>
      <c r="L78" s="16"/>
    </row>
    <row r="79" spans="1:12" ht="13.5" hidden="1" outlineLevel="1">
      <c r="A79" s="121"/>
      <c r="B79" s="34"/>
      <c r="C79" s="122"/>
      <c r="D79" s="34"/>
      <c r="E79" s="121"/>
      <c r="F79" s="34"/>
      <c r="G79" s="122"/>
      <c r="H79" s="34"/>
      <c r="I79" s="121"/>
      <c r="J79" s="34"/>
      <c r="K79" s="122"/>
      <c r="L79" s="16"/>
    </row>
    <row r="80" spans="1:12" ht="13.5" hidden="1" outlineLevel="1">
      <c r="A80" s="121"/>
      <c r="B80" s="34" t="s">
        <v>149</v>
      </c>
      <c r="C80" s="123">
        <f>IF($D$46="",0,IF($D$46&gt;59,0,1))</f>
        <v>0</v>
      </c>
      <c r="D80" s="34"/>
      <c r="E80" s="121"/>
      <c r="F80" s="34" t="s">
        <v>149</v>
      </c>
      <c r="G80" s="123">
        <f>IF($D$47="",0,IF($D$47&gt;59,0,1))</f>
        <v>0</v>
      </c>
      <c r="H80" s="34"/>
      <c r="I80" s="121"/>
      <c r="J80" s="34" t="s">
        <v>149</v>
      </c>
      <c r="K80" s="123">
        <f>IF($D$48="",0,IF($D$48&gt;59,0,1))</f>
        <v>0</v>
      </c>
      <c r="L80" s="16"/>
    </row>
    <row r="81" spans="1:12" ht="13.5" hidden="1" outlineLevel="1">
      <c r="A81" s="121"/>
      <c r="B81" s="34"/>
      <c r="C81" s="123"/>
      <c r="D81" s="34"/>
      <c r="E81" s="121"/>
      <c r="F81" s="34"/>
      <c r="G81" s="123"/>
      <c r="H81" s="34"/>
      <c r="I81" s="121"/>
      <c r="J81" s="34"/>
      <c r="K81" s="126"/>
      <c r="L81" s="16"/>
    </row>
    <row r="82" spans="1:12" ht="13.5" hidden="1" outlineLevel="1">
      <c r="A82" s="121"/>
      <c r="B82" s="34" t="s">
        <v>134</v>
      </c>
      <c r="C82" s="123">
        <f>IF(G46="",0,1)</f>
        <v>0</v>
      </c>
      <c r="D82" s="34"/>
      <c r="E82" s="121"/>
      <c r="F82" s="34" t="s">
        <v>134</v>
      </c>
      <c r="G82" s="123">
        <f>IF(G47="",0,1)</f>
        <v>0</v>
      </c>
      <c r="H82" s="34"/>
      <c r="I82" s="121"/>
      <c r="J82" s="34" t="s">
        <v>134</v>
      </c>
      <c r="K82" s="123">
        <f>IF(G48="",0,1)</f>
        <v>0</v>
      </c>
      <c r="L82" s="15"/>
    </row>
    <row r="83" spans="1:12" ht="13.5" hidden="1" outlineLevel="1">
      <c r="A83" s="121"/>
      <c r="B83" s="34"/>
      <c r="C83" s="123"/>
      <c r="D83" s="34"/>
      <c r="E83" s="121"/>
      <c r="F83" s="34"/>
      <c r="G83" s="123"/>
      <c r="H83" s="34"/>
      <c r="I83" s="121"/>
      <c r="J83" s="34"/>
      <c r="K83" s="126"/>
      <c r="L83" s="15"/>
    </row>
    <row r="84" spans="1:12" ht="14.25" hidden="1" outlineLevel="1" thickBot="1">
      <c r="A84" s="124"/>
      <c r="B84" s="125" t="s">
        <v>150</v>
      </c>
      <c r="C84" s="159">
        <f>IF($D$46="",0,IF($D$46&lt;18,1,0))</f>
        <v>0</v>
      </c>
      <c r="D84" s="34"/>
      <c r="E84" s="124"/>
      <c r="F84" s="125" t="s">
        <v>150</v>
      </c>
      <c r="G84" s="159">
        <f>IF($D$47="",0,IF($D$47&lt;18,1,0))</f>
        <v>0</v>
      </c>
      <c r="H84" s="34"/>
      <c r="I84" s="124"/>
      <c r="J84" s="125" t="s">
        <v>150</v>
      </c>
      <c r="K84" s="164">
        <f>IF($D$48="",0,IF($D$48&lt;18,1,0))</f>
        <v>0</v>
      </c>
      <c r="L84" s="15"/>
    </row>
    <row r="85" spans="1:12" ht="14.25" hidden="1" outlineLevel="1" thickBot="1">
      <c r="A85" s="34"/>
      <c r="B85" s="34"/>
      <c r="C85" s="156"/>
      <c r="D85" s="34"/>
      <c r="E85" s="34"/>
      <c r="F85" s="34"/>
      <c r="G85" s="156"/>
      <c r="H85" s="34"/>
      <c r="I85" s="34"/>
      <c r="J85" s="34"/>
      <c r="K85" s="157"/>
      <c r="L85" s="15"/>
    </row>
    <row r="86" spans="1:12" ht="13.5" hidden="1" outlineLevel="1">
      <c r="A86" s="119"/>
      <c r="B86" s="120" t="s">
        <v>129</v>
      </c>
      <c r="C86" s="158">
        <f>'同居人１'!P99</f>
        <v>0</v>
      </c>
      <c r="D86" s="34"/>
      <c r="E86" s="119"/>
      <c r="F86" s="120" t="s">
        <v>129</v>
      </c>
      <c r="G86" s="158">
        <f>'同居人２'!P99</f>
        <v>0</v>
      </c>
      <c r="H86" s="34"/>
      <c r="I86" s="34"/>
      <c r="J86" s="34"/>
      <c r="K86" s="157"/>
      <c r="L86" s="15"/>
    </row>
    <row r="87" spans="1:12" ht="13.5" hidden="1" outlineLevel="1">
      <c r="A87" s="121"/>
      <c r="B87" s="34"/>
      <c r="C87" s="160"/>
      <c r="D87" s="34"/>
      <c r="E87" s="121"/>
      <c r="F87" s="34"/>
      <c r="G87" s="160"/>
      <c r="H87" s="34"/>
      <c r="I87" s="34"/>
      <c r="J87" s="34"/>
      <c r="K87" s="34"/>
      <c r="L87" s="34"/>
    </row>
    <row r="88" spans="1:12" ht="13.5" hidden="1" outlineLevel="1">
      <c r="A88" s="121" t="s">
        <v>137</v>
      </c>
      <c r="B88" s="34" t="s">
        <v>131</v>
      </c>
      <c r="C88" s="122">
        <f>IF(E49="",0,VLOOKUP(E49,$M$60:$N$65,2,FALSE))</f>
        <v>0</v>
      </c>
      <c r="D88" s="34"/>
      <c r="E88" s="121" t="s">
        <v>138</v>
      </c>
      <c r="F88" s="34" t="s">
        <v>131</v>
      </c>
      <c r="G88" s="122">
        <f>IF(E50="",0,VLOOKUP(E50,$M$60:$N$65,2,FALSE))</f>
        <v>0</v>
      </c>
      <c r="H88" s="15"/>
      <c r="I88" s="15"/>
      <c r="J88" s="16"/>
      <c r="K88" s="16"/>
      <c r="L88" s="16"/>
    </row>
    <row r="89" spans="1:12" ht="13.5" hidden="1" outlineLevel="1">
      <c r="A89" s="121"/>
      <c r="B89" s="34"/>
      <c r="C89" s="122"/>
      <c r="D89" s="34"/>
      <c r="E89" s="121"/>
      <c r="F89" s="34"/>
      <c r="G89" s="122"/>
      <c r="H89" s="15"/>
      <c r="I89" s="15"/>
      <c r="J89" s="16"/>
      <c r="K89" s="16"/>
      <c r="L89" s="16"/>
    </row>
    <row r="90" spans="1:12" ht="13.5" hidden="1" outlineLevel="1">
      <c r="A90" s="121"/>
      <c r="B90" s="34" t="s">
        <v>122</v>
      </c>
      <c r="C90" s="122">
        <f>IF(F49="",0,VLOOKUP(F49,$M$67:$N$74,2,FALSE))</f>
        <v>0</v>
      </c>
      <c r="D90" s="34"/>
      <c r="E90" s="121"/>
      <c r="F90" s="34" t="s">
        <v>122</v>
      </c>
      <c r="G90" s="122">
        <f>IF(F50="",0,VLOOKUP(F50,$M$67:$N$74,2,FALSE))</f>
        <v>0</v>
      </c>
      <c r="H90" s="15"/>
      <c r="I90" s="15"/>
      <c r="J90" s="16"/>
      <c r="K90" s="16"/>
      <c r="L90" s="16"/>
    </row>
    <row r="91" spans="1:12" ht="13.5" hidden="1" outlineLevel="1">
      <c r="A91" s="121"/>
      <c r="B91" s="34"/>
      <c r="C91" s="122"/>
      <c r="D91" s="34"/>
      <c r="E91" s="121"/>
      <c r="F91" s="34"/>
      <c r="G91" s="122"/>
      <c r="H91" s="15"/>
      <c r="I91" s="15"/>
      <c r="J91" s="16"/>
      <c r="K91" s="16"/>
      <c r="L91" s="16"/>
    </row>
    <row r="92" spans="1:12" ht="13.5" hidden="1" outlineLevel="1">
      <c r="A92" s="121"/>
      <c r="B92" s="34" t="s">
        <v>299</v>
      </c>
      <c r="C92" s="122">
        <f>IF(G49="",0,VLOOKUP(G49,$P$60:$Q$71,2,FALSE))</f>
        <v>0</v>
      </c>
      <c r="D92" s="34"/>
      <c r="E92" s="121"/>
      <c r="F92" s="34" t="s">
        <v>299</v>
      </c>
      <c r="G92" s="122">
        <f>IF(G50="",0,VLOOKUP(G50,$P$60:$Q$71,2,FALSE))</f>
        <v>0</v>
      </c>
      <c r="H92" s="15"/>
      <c r="I92" s="15"/>
      <c r="J92" s="16"/>
      <c r="K92" s="16"/>
      <c r="L92" s="16"/>
    </row>
    <row r="93" spans="1:12" ht="13.5" hidden="1" outlineLevel="1">
      <c r="A93" s="121"/>
      <c r="B93" s="34"/>
      <c r="C93" s="122"/>
      <c r="D93" s="34"/>
      <c r="E93" s="121"/>
      <c r="F93" s="34"/>
      <c r="G93" s="122"/>
      <c r="H93" s="15"/>
      <c r="I93" s="15"/>
      <c r="J93" s="16"/>
      <c r="K93" s="16"/>
      <c r="L93" s="16"/>
    </row>
    <row r="94" spans="1:12" ht="13.5" hidden="1" outlineLevel="1">
      <c r="A94" s="121"/>
      <c r="B94" s="34" t="s">
        <v>149</v>
      </c>
      <c r="C94" s="123">
        <f>IF($D$49="",0,IF($D$49&gt;59,0,1))</f>
        <v>0</v>
      </c>
      <c r="D94" s="34"/>
      <c r="E94" s="121"/>
      <c r="F94" s="34" t="s">
        <v>149</v>
      </c>
      <c r="G94" s="123">
        <f>IF($D$50="",0,IF($D$50&gt;59,0,1))</f>
        <v>0</v>
      </c>
      <c r="H94" s="15"/>
      <c r="I94" s="15"/>
      <c r="J94" s="16"/>
      <c r="K94" s="16"/>
      <c r="L94" s="16"/>
    </row>
    <row r="95" spans="1:12" ht="13.5" hidden="1" outlineLevel="1">
      <c r="A95" s="121"/>
      <c r="B95" s="34"/>
      <c r="C95" s="126"/>
      <c r="D95" s="34"/>
      <c r="E95" s="121"/>
      <c r="F95" s="34"/>
      <c r="G95" s="126"/>
      <c r="H95" s="15"/>
      <c r="I95" s="15"/>
      <c r="J95" s="15"/>
      <c r="K95" s="16"/>
      <c r="L95" s="16"/>
    </row>
    <row r="96" spans="1:12" ht="13.5" hidden="1" outlineLevel="1">
      <c r="A96" s="121"/>
      <c r="B96" s="34" t="s">
        <v>134</v>
      </c>
      <c r="C96" s="123">
        <f>IF(G49="",0,1)</f>
        <v>0</v>
      </c>
      <c r="D96" s="34"/>
      <c r="E96" s="121"/>
      <c r="F96" s="34" t="s">
        <v>134</v>
      </c>
      <c r="G96" s="123">
        <f>IF(G50="",0,1)</f>
        <v>0</v>
      </c>
      <c r="H96" s="15"/>
      <c r="I96" s="15"/>
      <c r="J96" s="15"/>
      <c r="K96" s="16"/>
      <c r="L96" s="15"/>
    </row>
    <row r="97" spans="1:12" ht="13.5" hidden="1" outlineLevel="1">
      <c r="A97" s="121"/>
      <c r="B97" s="34"/>
      <c r="C97" s="126"/>
      <c r="D97" s="34"/>
      <c r="E97" s="121"/>
      <c r="F97" s="34"/>
      <c r="G97" s="126"/>
      <c r="H97" s="15"/>
      <c r="I97" s="15"/>
      <c r="J97" s="15"/>
      <c r="K97" s="16"/>
      <c r="L97" s="15"/>
    </row>
    <row r="98" spans="1:12" ht="14.25" hidden="1" outlineLevel="1" thickBot="1">
      <c r="A98" s="124"/>
      <c r="B98" s="125" t="s">
        <v>150</v>
      </c>
      <c r="C98" s="159">
        <f>IF($D$49="",0,IF($D$49&lt;18,1,0))</f>
        <v>0</v>
      </c>
      <c r="D98" s="34"/>
      <c r="E98" s="124"/>
      <c r="F98" s="125" t="s">
        <v>150</v>
      </c>
      <c r="G98" s="164">
        <f>IF($D$50="",0,IF($D$50&lt;18,1,0))</f>
        <v>0</v>
      </c>
      <c r="H98" s="15"/>
      <c r="I98" s="15"/>
      <c r="J98" s="15"/>
      <c r="K98" s="16"/>
      <c r="L98" s="15"/>
    </row>
    <row r="99" spans="6:12" ht="13.5" hidden="1" outlineLevel="1">
      <c r="F99" s="34"/>
      <c r="G99" s="34"/>
      <c r="H99" s="34"/>
      <c r="I99" s="34"/>
      <c r="J99" s="34"/>
      <c r="K99" s="34"/>
      <c r="L99" s="34"/>
    </row>
    <row r="100" ht="13.5" hidden="1" outlineLevel="1">
      <c r="C100" s="12"/>
    </row>
    <row r="101" spans="5:12" ht="15.75" hidden="1" outlineLevel="1" thickBot="1">
      <c r="E101" s="11" t="s">
        <v>146</v>
      </c>
      <c r="F101" s="17" t="s">
        <v>140</v>
      </c>
      <c r="G101" s="18" t="s">
        <v>141</v>
      </c>
      <c r="H101" s="19" t="s">
        <v>142</v>
      </c>
      <c r="I101" s="17" t="s">
        <v>143</v>
      </c>
      <c r="J101" s="17" t="s">
        <v>144</v>
      </c>
      <c r="K101" s="17" t="s">
        <v>145</v>
      </c>
      <c r="L101" s="42" t="s">
        <v>200</v>
      </c>
    </row>
    <row r="102" spans="2:12" ht="15.75" hidden="1" outlineLevel="1" thickBot="1">
      <c r="B102" s="11" t="s">
        <v>153</v>
      </c>
      <c r="C102" s="20">
        <f>IF(D44&amp;D45&amp;D46&amp;D47&amp;D48&amp;D49&amp;D50="",0,IF(C66+G66+C80+G80+K80+C94+G94=0,1,0))</f>
        <v>0</v>
      </c>
      <c r="D102" s="21" t="str">
        <f>IF(C102=0,"-",VLOOKUP($E$102,$F$103:$K$163,4,FALSE))</f>
        <v>-</v>
      </c>
      <c r="E102" s="20" t="str">
        <f>IF(OR(J45&amp;K45=F116,J45&amp;K45=F117,J45&amp;K45=F126,J45&amp;K45=F132,J45&amp;K45=F137,J45&amp;K45=F148,J45&amp;K45=F149,J45&amp;K45=F150,J45&amp;K45=F159),J45&amp;K45,J45)</f>
        <v>都道府県を選んでください</v>
      </c>
      <c r="F102" s="22" t="s">
        <v>401</v>
      </c>
      <c r="G102" s="23"/>
      <c r="H102" s="24">
        <v>25</v>
      </c>
      <c r="I102" s="25" t="s">
        <v>383</v>
      </c>
      <c r="J102" s="25" t="s">
        <v>384</v>
      </c>
      <c r="K102" s="25" t="s">
        <v>385</v>
      </c>
      <c r="L102" s="216" t="s">
        <v>382</v>
      </c>
    </row>
    <row r="103" spans="4:12" ht="15.75" hidden="1" outlineLevel="1" thickBot="1">
      <c r="D103" s="26"/>
      <c r="F103" s="27" t="s">
        <v>301</v>
      </c>
      <c r="G103" s="28"/>
      <c r="H103" s="27">
        <v>25</v>
      </c>
      <c r="I103" s="29">
        <v>214000</v>
      </c>
      <c r="J103" s="29">
        <v>214000</v>
      </c>
      <c r="K103" s="29">
        <v>214000</v>
      </c>
      <c r="L103" s="41" t="s">
        <v>160</v>
      </c>
    </row>
    <row r="104" spans="2:12" ht="15.75" hidden="1" outlineLevel="1" thickBot="1">
      <c r="B104" s="11" t="s">
        <v>154</v>
      </c>
      <c r="C104" s="20">
        <f>IF(C68+G68+C82+G82+K82+C96+G96=0,0,1)</f>
        <v>0</v>
      </c>
      <c r="D104" s="26" t="str">
        <f>IF(C104=0,"-",VLOOKUP($E$102,$F$103:$K$163,5,FALSE))</f>
        <v>-</v>
      </c>
      <c r="F104" s="30" t="s">
        <v>302</v>
      </c>
      <c r="G104" s="31"/>
      <c r="H104" s="30">
        <v>25</v>
      </c>
      <c r="I104" s="29">
        <v>214000</v>
      </c>
      <c r="J104" s="29">
        <v>214000</v>
      </c>
      <c r="K104" s="29">
        <v>214000</v>
      </c>
      <c r="L104" s="41" t="s">
        <v>161</v>
      </c>
    </row>
    <row r="105" spans="4:12" ht="15.75" hidden="1" outlineLevel="1" thickBot="1">
      <c r="D105" s="26"/>
      <c r="F105" s="30" t="s">
        <v>303</v>
      </c>
      <c r="G105" s="31"/>
      <c r="H105" s="30">
        <v>25</v>
      </c>
      <c r="I105" s="29">
        <v>214000</v>
      </c>
      <c r="J105" s="29">
        <v>214000</v>
      </c>
      <c r="K105" s="29">
        <v>214000</v>
      </c>
      <c r="L105" s="41" t="s">
        <v>162</v>
      </c>
    </row>
    <row r="106" spans="2:12" ht="15.75" hidden="1" outlineLevel="1" thickBot="1">
      <c r="B106" s="11" t="s">
        <v>150</v>
      </c>
      <c r="C106" s="20">
        <f>IF(C70+G70+C84+G84+K84+C98+G98=0,0,1)</f>
        <v>0</v>
      </c>
      <c r="D106" s="26" t="str">
        <f>IF(C106=0,"-",VLOOKUP($E$102,$F$103:$K$163,6,FALSE))</f>
        <v>-</v>
      </c>
      <c r="F106" s="30" t="s">
        <v>307</v>
      </c>
      <c r="G106" s="31"/>
      <c r="H106" s="30"/>
      <c r="I106" s="29" t="s">
        <v>254</v>
      </c>
      <c r="J106" s="29" t="s">
        <v>254</v>
      </c>
      <c r="K106" s="29" t="s">
        <v>254</v>
      </c>
      <c r="L106" s="41" t="s">
        <v>404</v>
      </c>
    </row>
    <row r="107" spans="4:12" ht="15.75" hidden="1" outlineLevel="1" thickBot="1">
      <c r="D107" s="26"/>
      <c r="F107" s="30" t="s">
        <v>304</v>
      </c>
      <c r="G107" s="31"/>
      <c r="H107" s="30">
        <v>25</v>
      </c>
      <c r="I107" s="29">
        <v>158000</v>
      </c>
      <c r="J107" s="29">
        <v>158000</v>
      </c>
      <c r="K107" s="29">
        <v>158000</v>
      </c>
      <c r="L107" s="41" t="s">
        <v>163</v>
      </c>
    </row>
    <row r="108" spans="2:12" ht="15.75" hidden="1" outlineLevel="1" thickBot="1">
      <c r="B108" s="26">
        <f>IF(MAX(D102,D104,D106)=D102,"高齢者世帯",IF(MAX(D102,D104,D106)=D104,"障害者世帯",IF(MAX(D102,D104,D106)=D106,"子育て世帯","")))</f>
      </c>
      <c r="D108" s="32">
        <f>MAX(D102,D104,D106)</f>
        <v>0</v>
      </c>
      <c r="E108" s="33" t="s">
        <v>155</v>
      </c>
      <c r="F108" s="30" t="s">
        <v>305</v>
      </c>
      <c r="G108" s="31"/>
      <c r="H108" s="30">
        <v>25</v>
      </c>
      <c r="I108" s="29">
        <v>214000</v>
      </c>
      <c r="J108" s="29">
        <v>214000</v>
      </c>
      <c r="K108" s="29">
        <v>214000</v>
      </c>
      <c r="L108" s="41" t="s">
        <v>164</v>
      </c>
    </row>
    <row r="109" spans="2:12" ht="15" hidden="1" outlineLevel="1">
      <c r="B109" s="34"/>
      <c r="C109" s="34"/>
      <c r="F109" s="30" t="s">
        <v>308</v>
      </c>
      <c r="G109" s="31"/>
      <c r="H109" s="30">
        <v>25</v>
      </c>
      <c r="I109" s="29">
        <v>214000</v>
      </c>
      <c r="J109" s="29">
        <v>214000</v>
      </c>
      <c r="K109" s="29">
        <v>214000</v>
      </c>
      <c r="L109" s="41" t="s">
        <v>165</v>
      </c>
    </row>
    <row r="110" spans="2:12" ht="15" hidden="1" outlineLevel="1">
      <c r="B110" s="178" t="s">
        <v>306</v>
      </c>
      <c r="D110" s="181" t="s">
        <v>352</v>
      </c>
      <c r="F110" s="30" t="s">
        <v>309</v>
      </c>
      <c r="G110" s="31"/>
      <c r="H110" s="30">
        <v>25</v>
      </c>
      <c r="I110" s="29">
        <v>214000</v>
      </c>
      <c r="J110" s="29">
        <v>214000</v>
      </c>
      <c r="K110" s="29">
        <v>214000</v>
      </c>
      <c r="L110" s="41" t="s">
        <v>386</v>
      </c>
    </row>
    <row r="111" spans="2:12" ht="15" hidden="1" outlineLevel="1">
      <c r="B111" s="43" t="s">
        <v>301</v>
      </c>
      <c r="D111" s="43" t="s">
        <v>350</v>
      </c>
      <c r="F111" s="30" t="s">
        <v>310</v>
      </c>
      <c r="G111" s="31"/>
      <c r="H111" s="30">
        <v>25</v>
      </c>
      <c r="I111" s="29">
        <v>214000</v>
      </c>
      <c r="J111" s="29">
        <v>214000</v>
      </c>
      <c r="K111" s="29">
        <v>214000</v>
      </c>
      <c r="L111" s="41" t="s">
        <v>166</v>
      </c>
    </row>
    <row r="112" spans="2:12" ht="15" hidden="1" outlineLevel="1">
      <c r="B112" s="43" t="s">
        <v>302</v>
      </c>
      <c r="D112" s="43" t="s">
        <v>351</v>
      </c>
      <c r="F112" s="30" t="s">
        <v>311</v>
      </c>
      <c r="G112" s="31"/>
      <c r="H112" s="30">
        <v>25</v>
      </c>
      <c r="I112" s="29">
        <v>214000</v>
      </c>
      <c r="J112" s="29">
        <v>214000</v>
      </c>
      <c r="K112" s="29">
        <v>214000</v>
      </c>
      <c r="L112" s="41" t="s">
        <v>167</v>
      </c>
    </row>
    <row r="113" spans="2:12" ht="15" hidden="1" outlineLevel="1">
      <c r="B113" s="43" t="s">
        <v>303</v>
      </c>
      <c r="D113" s="43"/>
      <c r="F113" s="30" t="s">
        <v>312</v>
      </c>
      <c r="G113" s="31"/>
      <c r="H113" s="30">
        <v>25</v>
      </c>
      <c r="I113" s="29">
        <v>214000</v>
      </c>
      <c r="J113" s="29">
        <v>214000</v>
      </c>
      <c r="K113" s="29">
        <v>214000</v>
      </c>
      <c r="L113" s="41" t="s">
        <v>197</v>
      </c>
    </row>
    <row r="114" spans="2:12" ht="15" hidden="1" outlineLevel="1">
      <c r="B114" s="43" t="s">
        <v>307</v>
      </c>
      <c r="D114" s="43"/>
      <c r="F114" s="30" t="s">
        <v>313</v>
      </c>
      <c r="G114" s="31"/>
      <c r="H114" s="30">
        <v>25</v>
      </c>
      <c r="I114" s="29">
        <v>214000</v>
      </c>
      <c r="J114" s="29">
        <v>214000</v>
      </c>
      <c r="K114" s="29">
        <v>214000</v>
      </c>
      <c r="L114" s="41" t="s">
        <v>168</v>
      </c>
    </row>
    <row r="115" spans="2:12" ht="15" hidden="1" outlineLevel="1">
      <c r="B115" s="43" t="s">
        <v>304</v>
      </c>
      <c r="F115" s="30" t="s">
        <v>314</v>
      </c>
      <c r="G115" s="31"/>
      <c r="H115" s="30"/>
      <c r="I115" s="29" t="s">
        <v>254</v>
      </c>
      <c r="J115" s="29" t="s">
        <v>254</v>
      </c>
      <c r="K115" s="29" t="s">
        <v>254</v>
      </c>
      <c r="L115" s="41" t="s">
        <v>409</v>
      </c>
    </row>
    <row r="116" spans="2:12" ht="15" hidden="1" outlineLevel="1">
      <c r="B116" s="43" t="s">
        <v>305</v>
      </c>
      <c r="F116" s="30" t="s">
        <v>151</v>
      </c>
      <c r="G116" s="31"/>
      <c r="H116" s="30">
        <v>25</v>
      </c>
      <c r="I116" s="29">
        <v>214000</v>
      </c>
      <c r="J116" s="29">
        <v>214000</v>
      </c>
      <c r="K116" s="29">
        <v>214000</v>
      </c>
      <c r="L116" s="41" t="s">
        <v>169</v>
      </c>
    </row>
    <row r="117" spans="2:12" ht="15" hidden="1" outlineLevel="1">
      <c r="B117" s="43" t="s">
        <v>308</v>
      </c>
      <c r="F117" s="30" t="s">
        <v>152</v>
      </c>
      <c r="G117" s="31"/>
      <c r="H117" s="30">
        <v>25</v>
      </c>
      <c r="I117" s="29">
        <v>214000</v>
      </c>
      <c r="J117" s="29">
        <v>214000</v>
      </c>
      <c r="K117" s="29">
        <v>214000</v>
      </c>
      <c r="L117" s="41" t="s">
        <v>380</v>
      </c>
    </row>
    <row r="118" spans="2:12" ht="15" hidden="1" outlineLevel="1">
      <c r="B118" s="43" t="s">
        <v>309</v>
      </c>
      <c r="F118" s="30" t="s">
        <v>315</v>
      </c>
      <c r="G118" s="31"/>
      <c r="H118" s="30">
        <v>25</v>
      </c>
      <c r="I118" s="29">
        <v>214000</v>
      </c>
      <c r="J118" s="29">
        <v>214000</v>
      </c>
      <c r="K118" s="29">
        <v>214000</v>
      </c>
      <c r="L118" s="41" t="s">
        <v>170</v>
      </c>
    </row>
    <row r="119" spans="2:12" ht="15" hidden="1" outlineLevel="1">
      <c r="B119" s="43" t="s">
        <v>310</v>
      </c>
      <c r="F119" s="30" t="s">
        <v>316</v>
      </c>
      <c r="G119" s="31"/>
      <c r="H119" s="30">
        <v>25</v>
      </c>
      <c r="I119" s="29">
        <v>214000</v>
      </c>
      <c r="J119" s="29">
        <v>214000</v>
      </c>
      <c r="K119" s="29">
        <v>214000</v>
      </c>
      <c r="L119" s="41" t="s">
        <v>171</v>
      </c>
    </row>
    <row r="120" spans="2:12" ht="15" hidden="1" outlineLevel="1">
      <c r="B120" s="43" t="s">
        <v>311</v>
      </c>
      <c r="F120" s="30" t="s">
        <v>317</v>
      </c>
      <c r="G120" s="31"/>
      <c r="H120" s="30">
        <v>25</v>
      </c>
      <c r="I120" s="29">
        <v>214000</v>
      </c>
      <c r="J120" s="29">
        <v>214000</v>
      </c>
      <c r="K120" s="29">
        <v>214000</v>
      </c>
      <c r="L120" s="41" t="s">
        <v>172</v>
      </c>
    </row>
    <row r="121" spans="2:12" ht="15" hidden="1" outlineLevel="1">
      <c r="B121" s="43" t="s">
        <v>312</v>
      </c>
      <c r="F121" s="30" t="s">
        <v>318</v>
      </c>
      <c r="G121" s="31"/>
      <c r="H121" s="30">
        <v>25</v>
      </c>
      <c r="I121" s="29">
        <v>214000</v>
      </c>
      <c r="J121" s="29">
        <v>214000</v>
      </c>
      <c r="K121" s="29">
        <v>214000</v>
      </c>
      <c r="L121" s="41" t="s">
        <v>173</v>
      </c>
    </row>
    <row r="122" spans="2:12" ht="15" hidden="1" outlineLevel="1">
      <c r="B122" s="43" t="s">
        <v>313</v>
      </c>
      <c r="F122" s="30" t="s">
        <v>319</v>
      </c>
      <c r="G122" s="31"/>
      <c r="H122" s="30">
        <v>25</v>
      </c>
      <c r="I122" s="29">
        <v>158000</v>
      </c>
      <c r="J122" s="29">
        <v>158000</v>
      </c>
      <c r="K122" s="29">
        <v>158000</v>
      </c>
      <c r="L122" s="41" t="s">
        <v>407</v>
      </c>
    </row>
    <row r="123" spans="2:12" ht="15" hidden="1" outlineLevel="1">
      <c r="B123" s="43" t="s">
        <v>314</v>
      </c>
      <c r="F123" s="30" t="s">
        <v>320</v>
      </c>
      <c r="G123" s="31"/>
      <c r="H123" s="30">
        <v>25</v>
      </c>
      <c r="I123" s="29">
        <v>158000</v>
      </c>
      <c r="J123" s="29">
        <v>158000</v>
      </c>
      <c r="K123" s="29">
        <v>158000</v>
      </c>
      <c r="L123" s="41" t="s">
        <v>406</v>
      </c>
    </row>
    <row r="124" spans="2:12" ht="15" hidden="1" outlineLevel="1">
      <c r="B124" s="43" t="s">
        <v>315</v>
      </c>
      <c r="F124" s="30" t="s">
        <v>321</v>
      </c>
      <c r="G124" s="31"/>
      <c r="H124" s="30">
        <v>25</v>
      </c>
      <c r="I124" s="29">
        <v>158000</v>
      </c>
      <c r="J124" s="29">
        <v>158000</v>
      </c>
      <c r="K124" s="29">
        <v>158000</v>
      </c>
      <c r="L124" s="41" t="s">
        <v>387</v>
      </c>
    </row>
    <row r="125" spans="2:12" ht="15" hidden="1" outlineLevel="1">
      <c r="B125" s="43" t="s">
        <v>316</v>
      </c>
      <c r="F125" s="30" t="s">
        <v>322</v>
      </c>
      <c r="G125" s="31"/>
      <c r="H125" s="30">
        <v>25</v>
      </c>
      <c r="I125" s="29">
        <v>214000</v>
      </c>
      <c r="J125" s="29">
        <v>214000</v>
      </c>
      <c r="K125" s="29">
        <v>259000</v>
      </c>
      <c r="L125" s="41" t="s">
        <v>174</v>
      </c>
    </row>
    <row r="126" spans="2:12" ht="15" hidden="1" outlineLevel="1">
      <c r="B126" s="43" t="s">
        <v>317</v>
      </c>
      <c r="F126" s="30" t="s">
        <v>381</v>
      </c>
      <c r="G126" s="31"/>
      <c r="H126" s="30">
        <v>25</v>
      </c>
      <c r="I126" s="29">
        <v>214000</v>
      </c>
      <c r="J126" s="29">
        <v>214000</v>
      </c>
      <c r="K126" s="29">
        <v>214000</v>
      </c>
      <c r="L126" s="41" t="s">
        <v>175</v>
      </c>
    </row>
    <row r="127" spans="2:12" ht="15" hidden="1" outlineLevel="1">
      <c r="B127" s="43" t="s">
        <v>318</v>
      </c>
      <c r="F127" s="30" t="s">
        <v>323</v>
      </c>
      <c r="G127" s="31"/>
      <c r="H127" s="30">
        <v>25</v>
      </c>
      <c r="I127" s="29">
        <v>214000</v>
      </c>
      <c r="J127" s="29">
        <v>214000</v>
      </c>
      <c r="K127" s="29">
        <v>214000</v>
      </c>
      <c r="L127" s="41" t="s">
        <v>176</v>
      </c>
    </row>
    <row r="128" spans="2:12" ht="15" hidden="1" outlineLevel="1">
      <c r="B128" s="43" t="s">
        <v>319</v>
      </c>
      <c r="F128" s="30" t="s">
        <v>324</v>
      </c>
      <c r="G128" s="31"/>
      <c r="H128" s="30">
        <v>25</v>
      </c>
      <c r="I128" s="29">
        <v>214000</v>
      </c>
      <c r="J128" s="29">
        <v>214000</v>
      </c>
      <c r="K128" s="29">
        <v>214000</v>
      </c>
      <c r="L128" s="41" t="s">
        <v>198</v>
      </c>
    </row>
    <row r="129" spans="2:12" ht="15" hidden="1" outlineLevel="1">
      <c r="B129" s="43" t="s">
        <v>320</v>
      </c>
      <c r="F129" s="30" t="s">
        <v>325</v>
      </c>
      <c r="G129" s="31"/>
      <c r="H129" s="30">
        <v>25</v>
      </c>
      <c r="I129" s="29">
        <v>214000</v>
      </c>
      <c r="J129" s="29">
        <v>214000</v>
      </c>
      <c r="K129" s="29">
        <v>214000</v>
      </c>
      <c r="L129" s="41" t="s">
        <v>177</v>
      </c>
    </row>
    <row r="130" spans="2:12" ht="15" hidden="1" outlineLevel="1">
      <c r="B130" s="43" t="s">
        <v>321</v>
      </c>
      <c r="F130" s="30" t="s">
        <v>326</v>
      </c>
      <c r="G130" s="31"/>
      <c r="H130" s="30">
        <v>25</v>
      </c>
      <c r="I130" s="29">
        <v>214000</v>
      </c>
      <c r="J130" s="29">
        <v>214000</v>
      </c>
      <c r="K130" s="29">
        <v>214000</v>
      </c>
      <c r="L130" s="41" t="s">
        <v>178</v>
      </c>
    </row>
    <row r="131" spans="2:12" ht="15" hidden="1" outlineLevel="1">
      <c r="B131" s="43" t="s">
        <v>322</v>
      </c>
      <c r="F131" s="30" t="s">
        <v>327</v>
      </c>
      <c r="G131" s="31"/>
      <c r="H131" s="30">
        <v>25</v>
      </c>
      <c r="I131" s="29">
        <v>214000</v>
      </c>
      <c r="J131" s="29">
        <v>214000</v>
      </c>
      <c r="K131" s="29">
        <v>214000</v>
      </c>
      <c r="L131" s="41" t="s">
        <v>179</v>
      </c>
    </row>
    <row r="132" spans="2:12" ht="15" hidden="1" outlineLevel="1">
      <c r="B132" s="43" t="s">
        <v>323</v>
      </c>
      <c r="F132" s="30" t="s">
        <v>395</v>
      </c>
      <c r="G132" s="31"/>
      <c r="H132" s="30">
        <v>25</v>
      </c>
      <c r="I132" s="29">
        <v>214000</v>
      </c>
      <c r="J132" s="29">
        <v>214000</v>
      </c>
      <c r="K132" s="29">
        <v>214000</v>
      </c>
      <c r="L132" s="41" t="s">
        <v>180</v>
      </c>
    </row>
    <row r="133" spans="2:12" ht="15" hidden="1" outlineLevel="1">
      <c r="B133" s="43" t="s">
        <v>324</v>
      </c>
      <c r="F133" s="30" t="s">
        <v>328</v>
      </c>
      <c r="G133" s="31"/>
      <c r="H133" s="30"/>
      <c r="I133" s="29" t="s">
        <v>254</v>
      </c>
      <c r="J133" s="29" t="s">
        <v>254</v>
      </c>
      <c r="K133" s="29" t="s">
        <v>254</v>
      </c>
      <c r="L133" s="41" t="s">
        <v>393</v>
      </c>
    </row>
    <row r="134" spans="2:12" ht="15" hidden="1" outlineLevel="1">
      <c r="B134" s="43" t="s">
        <v>325</v>
      </c>
      <c r="F134" s="30" t="s">
        <v>329</v>
      </c>
      <c r="G134" s="31"/>
      <c r="H134" s="30"/>
      <c r="I134" s="29" t="s">
        <v>254</v>
      </c>
      <c r="J134" s="29" t="s">
        <v>254</v>
      </c>
      <c r="K134" s="29" t="s">
        <v>254</v>
      </c>
      <c r="L134" s="41" t="s">
        <v>394</v>
      </c>
    </row>
    <row r="135" spans="2:12" ht="15" hidden="1" outlineLevel="1">
      <c r="B135" s="43" t="s">
        <v>326</v>
      </c>
      <c r="F135" s="30" t="s">
        <v>330</v>
      </c>
      <c r="G135" s="31"/>
      <c r="H135" s="30">
        <v>25</v>
      </c>
      <c r="I135" s="29">
        <v>259000</v>
      </c>
      <c r="J135" s="29">
        <v>259000</v>
      </c>
      <c r="K135" s="29">
        <v>259000</v>
      </c>
      <c r="L135" s="41" t="s">
        <v>388</v>
      </c>
    </row>
    <row r="136" spans="2:12" ht="15" hidden="1" outlineLevel="1">
      <c r="B136" s="43" t="s">
        <v>327</v>
      </c>
      <c r="F136" s="30" t="s">
        <v>331</v>
      </c>
      <c r="G136" s="31"/>
      <c r="H136" s="30">
        <v>25</v>
      </c>
      <c r="I136" s="29">
        <v>214000</v>
      </c>
      <c r="J136" s="29">
        <v>214000</v>
      </c>
      <c r="K136" s="29">
        <v>259000</v>
      </c>
      <c r="L136" s="41" t="s">
        <v>181</v>
      </c>
    </row>
    <row r="137" spans="2:12" ht="15" hidden="1" outlineLevel="1">
      <c r="B137" s="43" t="s">
        <v>328</v>
      </c>
      <c r="F137" s="30" t="s">
        <v>396</v>
      </c>
      <c r="G137" s="31"/>
      <c r="H137" s="30">
        <v>25</v>
      </c>
      <c r="I137" s="29">
        <v>214000</v>
      </c>
      <c r="J137" s="29">
        <v>214000</v>
      </c>
      <c r="K137" s="29">
        <v>259000</v>
      </c>
      <c r="L137" s="41" t="s">
        <v>389</v>
      </c>
    </row>
    <row r="138" spans="2:12" ht="15" hidden="1" outlineLevel="1">
      <c r="B138" s="43" t="s">
        <v>329</v>
      </c>
      <c r="F138" s="30" t="s">
        <v>332</v>
      </c>
      <c r="G138" s="31"/>
      <c r="H138" s="30">
        <v>25</v>
      </c>
      <c r="I138" s="29">
        <v>214000</v>
      </c>
      <c r="J138" s="29">
        <v>214000</v>
      </c>
      <c r="K138" s="29">
        <v>214000</v>
      </c>
      <c r="L138" s="41" t="s">
        <v>390</v>
      </c>
    </row>
    <row r="139" spans="2:12" ht="15" hidden="1" outlineLevel="1">
      <c r="B139" s="43" t="s">
        <v>330</v>
      </c>
      <c r="F139" s="30" t="s">
        <v>333</v>
      </c>
      <c r="G139" s="31"/>
      <c r="H139" s="30"/>
      <c r="I139" s="29" t="s">
        <v>254</v>
      </c>
      <c r="J139" s="29" t="s">
        <v>254</v>
      </c>
      <c r="K139" s="29" t="s">
        <v>254</v>
      </c>
      <c r="L139" s="41" t="s">
        <v>392</v>
      </c>
    </row>
    <row r="140" spans="2:12" ht="15" hidden="1" outlineLevel="1">
      <c r="B140" s="43" t="s">
        <v>331</v>
      </c>
      <c r="F140" s="30" t="s">
        <v>334</v>
      </c>
      <c r="G140" s="31"/>
      <c r="H140" s="30">
        <v>25</v>
      </c>
      <c r="I140" s="29">
        <v>214000</v>
      </c>
      <c r="J140" s="29">
        <v>214000</v>
      </c>
      <c r="K140" s="29">
        <v>214000</v>
      </c>
      <c r="L140" s="41" t="s">
        <v>199</v>
      </c>
    </row>
    <row r="141" spans="2:12" ht="15" hidden="1" outlineLevel="1">
      <c r="B141" s="43" t="s">
        <v>332</v>
      </c>
      <c r="F141" s="30" t="s">
        <v>335</v>
      </c>
      <c r="G141" s="31"/>
      <c r="H141" s="30">
        <v>25</v>
      </c>
      <c r="I141" s="29">
        <v>214000</v>
      </c>
      <c r="J141" s="29">
        <v>214000</v>
      </c>
      <c r="K141" s="29">
        <v>214000</v>
      </c>
      <c r="L141" s="41" t="s">
        <v>182</v>
      </c>
    </row>
    <row r="142" spans="2:12" ht="15" hidden="1" outlineLevel="1">
      <c r="B142" s="43" t="s">
        <v>333</v>
      </c>
      <c r="F142" s="30" t="s">
        <v>336</v>
      </c>
      <c r="G142" s="31"/>
      <c r="H142" s="30">
        <v>25</v>
      </c>
      <c r="I142" s="29">
        <v>214000</v>
      </c>
      <c r="J142" s="29">
        <v>214000</v>
      </c>
      <c r="K142" s="29">
        <v>214000</v>
      </c>
      <c r="L142" s="41" t="s">
        <v>183</v>
      </c>
    </row>
    <row r="143" spans="2:12" ht="15" hidden="1" outlineLevel="1">
      <c r="B143" s="43" t="s">
        <v>334</v>
      </c>
      <c r="F143" s="30" t="s">
        <v>337</v>
      </c>
      <c r="G143" s="31"/>
      <c r="H143" s="30">
        <v>25</v>
      </c>
      <c r="I143" s="29">
        <v>214000</v>
      </c>
      <c r="J143" s="29">
        <v>214000</v>
      </c>
      <c r="K143" s="29">
        <v>214000</v>
      </c>
      <c r="L143" s="41" t="s">
        <v>184</v>
      </c>
    </row>
    <row r="144" spans="2:12" ht="15" hidden="1" outlineLevel="1">
      <c r="B144" s="43" t="s">
        <v>335</v>
      </c>
      <c r="F144" s="30" t="s">
        <v>338</v>
      </c>
      <c r="G144" s="31"/>
      <c r="H144" s="30">
        <v>25</v>
      </c>
      <c r="I144" s="29">
        <v>214000</v>
      </c>
      <c r="J144" s="29">
        <v>214000</v>
      </c>
      <c r="K144" s="29">
        <v>214000</v>
      </c>
      <c r="L144" s="41" t="s">
        <v>185</v>
      </c>
    </row>
    <row r="145" spans="2:12" ht="15" hidden="1" outlineLevel="1">
      <c r="B145" s="43" t="s">
        <v>336</v>
      </c>
      <c r="F145" s="30" t="s">
        <v>339</v>
      </c>
      <c r="G145" s="31"/>
      <c r="H145" s="30">
        <v>25</v>
      </c>
      <c r="I145" s="29">
        <v>214000</v>
      </c>
      <c r="J145" s="29">
        <v>214000</v>
      </c>
      <c r="K145" s="29">
        <v>214000</v>
      </c>
      <c r="L145" s="41" t="s">
        <v>186</v>
      </c>
    </row>
    <row r="146" spans="2:12" ht="15" hidden="1" outlineLevel="1">
      <c r="B146" s="43" t="s">
        <v>337</v>
      </c>
      <c r="F146" s="30" t="s">
        <v>340</v>
      </c>
      <c r="G146" s="31"/>
      <c r="H146" s="30">
        <v>25</v>
      </c>
      <c r="I146" s="29">
        <v>158000</v>
      </c>
      <c r="J146" s="29">
        <v>158000</v>
      </c>
      <c r="K146" s="29">
        <v>158000</v>
      </c>
      <c r="L146" s="41" t="s">
        <v>187</v>
      </c>
    </row>
    <row r="147" spans="2:12" ht="15" hidden="1" outlineLevel="1">
      <c r="B147" s="43" t="s">
        <v>338</v>
      </c>
      <c r="F147" s="30" t="s">
        <v>341</v>
      </c>
      <c r="G147" s="31"/>
      <c r="H147" s="30">
        <v>25</v>
      </c>
      <c r="I147" s="29">
        <v>214000</v>
      </c>
      <c r="J147" s="29">
        <v>214000</v>
      </c>
      <c r="K147" s="29">
        <v>214000</v>
      </c>
      <c r="L147" s="41" t="s">
        <v>188</v>
      </c>
    </row>
    <row r="148" spans="2:12" ht="15" hidden="1" outlineLevel="1">
      <c r="B148" s="43" t="s">
        <v>339</v>
      </c>
      <c r="F148" s="30" t="s">
        <v>397</v>
      </c>
      <c r="G148" s="31"/>
      <c r="H148" s="30">
        <v>25</v>
      </c>
      <c r="I148" s="29">
        <v>214000</v>
      </c>
      <c r="J148" s="29">
        <v>214000</v>
      </c>
      <c r="K148" s="29">
        <v>259000</v>
      </c>
      <c r="L148" s="41" t="s">
        <v>189</v>
      </c>
    </row>
    <row r="149" spans="2:12" ht="15" hidden="1" outlineLevel="1">
      <c r="B149" s="43" t="s">
        <v>340</v>
      </c>
      <c r="F149" s="30" t="s">
        <v>398</v>
      </c>
      <c r="G149" s="31"/>
      <c r="H149" s="30">
        <v>25</v>
      </c>
      <c r="I149" s="29">
        <v>214000</v>
      </c>
      <c r="J149" s="29">
        <v>214000</v>
      </c>
      <c r="K149" s="29">
        <v>214000</v>
      </c>
      <c r="L149" s="41" t="s">
        <v>190</v>
      </c>
    </row>
    <row r="150" spans="2:12" ht="15" hidden="1" outlineLevel="1">
      <c r="B150" s="43" t="s">
        <v>341</v>
      </c>
      <c r="F150" s="30" t="s">
        <v>399</v>
      </c>
      <c r="G150" s="31"/>
      <c r="H150" s="30">
        <v>25</v>
      </c>
      <c r="I150" s="29">
        <v>214000</v>
      </c>
      <c r="J150" s="29">
        <v>214000</v>
      </c>
      <c r="K150" s="29">
        <v>214000</v>
      </c>
      <c r="L150" s="41" t="s">
        <v>412</v>
      </c>
    </row>
    <row r="151" spans="2:12" ht="15" hidden="1" outlineLevel="1">
      <c r="B151" s="43" t="s">
        <v>342</v>
      </c>
      <c r="F151" s="30" t="s">
        <v>342</v>
      </c>
      <c r="G151" s="31"/>
      <c r="H151" s="30">
        <v>25</v>
      </c>
      <c r="I151" s="29">
        <v>214000</v>
      </c>
      <c r="J151" s="29">
        <v>214000</v>
      </c>
      <c r="K151" s="29">
        <v>214000</v>
      </c>
      <c r="L151" s="41" t="s">
        <v>191</v>
      </c>
    </row>
    <row r="152" spans="2:12" ht="15" hidden="1" outlineLevel="1">
      <c r="B152" s="43" t="s">
        <v>343</v>
      </c>
      <c r="F152" s="30" t="s">
        <v>343</v>
      </c>
      <c r="G152" s="31"/>
      <c r="H152" s="30">
        <v>25</v>
      </c>
      <c r="I152" s="29">
        <v>214000</v>
      </c>
      <c r="J152" s="29">
        <v>214000</v>
      </c>
      <c r="K152" s="29">
        <v>214000</v>
      </c>
      <c r="L152" s="41" t="s">
        <v>192</v>
      </c>
    </row>
    <row r="153" spans="2:12" ht="15" hidden="1" outlineLevel="1">
      <c r="B153" s="43" t="s">
        <v>344</v>
      </c>
      <c r="F153" s="30" t="s">
        <v>344</v>
      </c>
      <c r="G153" s="31"/>
      <c r="H153" s="30">
        <v>25</v>
      </c>
      <c r="I153" s="29">
        <v>214000</v>
      </c>
      <c r="J153" s="29">
        <v>214000</v>
      </c>
      <c r="K153" s="29">
        <v>214000</v>
      </c>
      <c r="L153" s="41" t="s">
        <v>193</v>
      </c>
    </row>
    <row r="154" spans="2:12" ht="15" hidden="1" outlineLevel="1">
      <c r="B154" s="43" t="s">
        <v>345</v>
      </c>
      <c r="F154" s="30" t="s">
        <v>400</v>
      </c>
      <c r="G154" s="31"/>
      <c r="H154" s="30">
        <v>25</v>
      </c>
      <c r="I154" s="29">
        <v>214000</v>
      </c>
      <c r="J154" s="29">
        <v>214000</v>
      </c>
      <c r="K154" s="29">
        <v>214000</v>
      </c>
      <c r="L154" s="41" t="s">
        <v>194</v>
      </c>
    </row>
    <row r="155" spans="2:12" ht="15" hidden="1" outlineLevel="1">
      <c r="B155" s="43" t="s">
        <v>346</v>
      </c>
      <c r="F155" s="30" t="s">
        <v>345</v>
      </c>
      <c r="G155" s="31"/>
      <c r="H155" s="30">
        <v>25</v>
      </c>
      <c r="I155" s="29">
        <v>214000</v>
      </c>
      <c r="J155" s="29">
        <v>214000</v>
      </c>
      <c r="K155" s="29">
        <v>214000</v>
      </c>
      <c r="L155" s="41" t="s">
        <v>391</v>
      </c>
    </row>
    <row r="156" spans="2:12" ht="15" hidden="1" outlineLevel="1">
      <c r="B156" s="43" t="s">
        <v>347</v>
      </c>
      <c r="F156" s="30" t="s">
        <v>346</v>
      </c>
      <c r="G156" s="31"/>
      <c r="H156" s="30">
        <v>25</v>
      </c>
      <c r="I156" s="29">
        <v>214000</v>
      </c>
      <c r="J156" s="29">
        <v>214000</v>
      </c>
      <c r="K156" s="29">
        <v>214000</v>
      </c>
      <c r="L156" s="41" t="s">
        <v>195</v>
      </c>
    </row>
    <row r="157" spans="2:12" ht="15" hidden="1" outlineLevel="1">
      <c r="B157" s="43" t="s">
        <v>348</v>
      </c>
      <c r="F157" s="30" t="s">
        <v>347</v>
      </c>
      <c r="G157" s="31"/>
      <c r="H157" s="30">
        <v>25</v>
      </c>
      <c r="I157" s="29">
        <v>214000</v>
      </c>
      <c r="J157" s="29">
        <v>214000</v>
      </c>
      <c r="K157" s="29">
        <v>214000</v>
      </c>
      <c r="L157" s="41" t="s">
        <v>196</v>
      </c>
    </row>
    <row r="158" spans="6:12" ht="15" hidden="1" outlineLevel="1">
      <c r="F158" s="30" t="s">
        <v>348</v>
      </c>
      <c r="G158" s="31"/>
      <c r="H158" s="30">
        <v>25</v>
      </c>
      <c r="I158" s="29">
        <v>214000</v>
      </c>
      <c r="J158" s="29">
        <v>214000</v>
      </c>
      <c r="K158" s="29">
        <v>214000</v>
      </c>
      <c r="L158" s="41" t="s">
        <v>405</v>
      </c>
    </row>
    <row r="159" spans="6:12" ht="15" hidden="1" outlineLevel="1">
      <c r="F159" s="30" t="s">
        <v>410</v>
      </c>
      <c r="G159" s="31"/>
      <c r="H159" s="30">
        <v>25</v>
      </c>
      <c r="I159" s="29">
        <v>214000</v>
      </c>
      <c r="J159" s="29">
        <v>214000</v>
      </c>
      <c r="K159" s="29">
        <v>214000</v>
      </c>
      <c r="L159" s="41" t="s">
        <v>408</v>
      </c>
    </row>
    <row r="160" spans="6:12" ht="15" hidden="1" outlineLevel="1">
      <c r="F160" s="30"/>
      <c r="G160" s="31"/>
      <c r="H160" s="30"/>
      <c r="I160" s="29"/>
      <c r="J160" s="29"/>
      <c r="K160" s="29"/>
      <c r="L160" s="41"/>
    </row>
    <row r="161" spans="6:12" ht="15" hidden="1" outlineLevel="1">
      <c r="F161" s="30"/>
      <c r="G161" s="31"/>
      <c r="H161" s="30"/>
      <c r="I161" s="29"/>
      <c r="J161" s="29"/>
      <c r="K161" s="29"/>
      <c r="L161" s="41"/>
    </row>
    <row r="162" spans="6:12" ht="15" hidden="1" outlineLevel="1">
      <c r="F162" s="30"/>
      <c r="G162" s="31"/>
      <c r="H162" s="30"/>
      <c r="I162" s="29"/>
      <c r="J162" s="29"/>
      <c r="K162" s="29"/>
      <c r="L162" s="41"/>
    </row>
    <row r="163" spans="6:12" ht="15" hidden="1" outlineLevel="1">
      <c r="F163" s="30"/>
      <c r="G163" s="31"/>
      <c r="H163" s="30"/>
      <c r="I163" s="29"/>
      <c r="J163" s="29"/>
      <c r="K163" s="29"/>
      <c r="L163" s="41"/>
    </row>
    <row r="164" spans="6:12" ht="21" customHeight="1" hidden="1" outlineLevel="1">
      <c r="F164" s="212"/>
      <c r="G164" s="213"/>
      <c r="H164" s="212"/>
      <c r="I164" s="214"/>
      <c r="J164" s="214"/>
      <c r="K164" s="214"/>
      <c r="L164" s="215"/>
    </row>
    <row r="165" spans="6:12" ht="21" customHeight="1" collapsed="1">
      <c r="F165" s="212"/>
      <c r="G165" s="213"/>
      <c r="H165" s="212"/>
      <c r="I165" s="214"/>
      <c r="J165" s="214"/>
      <c r="K165" s="214"/>
      <c r="L165" s="215"/>
    </row>
    <row r="166" spans="6:12" ht="21" customHeight="1">
      <c r="F166" s="212"/>
      <c r="G166" s="213"/>
      <c r="H166" s="212"/>
      <c r="I166" s="214"/>
      <c r="J166" s="214"/>
      <c r="K166" s="214"/>
      <c r="L166" s="215"/>
    </row>
    <row r="167" spans="6:12" ht="21" customHeight="1">
      <c r="F167" s="212"/>
      <c r="G167" s="213"/>
      <c r="H167" s="212"/>
      <c r="I167" s="214"/>
      <c r="J167" s="214"/>
      <c r="K167" s="214"/>
      <c r="L167" s="215"/>
    </row>
    <row r="168" spans="6:12" ht="21" customHeight="1">
      <c r="F168" s="212"/>
      <c r="G168" s="213"/>
      <c r="H168" s="212"/>
      <c r="I168" s="214"/>
      <c r="J168" s="214"/>
      <c r="K168" s="214"/>
      <c r="L168" s="215"/>
    </row>
  </sheetData>
  <sheetProtection password="DC0D" sheet="1" selectLockedCells="1"/>
  <mergeCells count="12">
    <mergeCell ref="J43:K43"/>
    <mergeCell ref="G43:H43"/>
    <mergeCell ref="G44:H44"/>
    <mergeCell ref="G45:H45"/>
    <mergeCell ref="G46:H46"/>
    <mergeCell ref="J47:K47"/>
    <mergeCell ref="J48:K50"/>
    <mergeCell ref="G47:H47"/>
    <mergeCell ref="G48:H48"/>
    <mergeCell ref="G49:H49"/>
    <mergeCell ref="E52:F52"/>
    <mergeCell ref="G50:H50"/>
  </mergeCells>
  <dataValidations count="5">
    <dataValidation type="list" allowBlank="1" showInputMessage="1" showErrorMessage="1" sqref="E44:E50">
      <formula1>$M$61:$M$62</formula1>
    </dataValidation>
    <dataValidation type="list" allowBlank="1" showInputMessage="1" showErrorMessage="1" sqref="F44:F50">
      <formula1>$M$67:$M$71</formula1>
    </dataValidation>
    <dataValidation type="list" allowBlank="1" showInputMessage="1" showErrorMessage="1" sqref="G44:H50">
      <formula1>$P$60:$P$71</formula1>
    </dataValidation>
    <dataValidation type="list" allowBlank="1" showInputMessage="1" showErrorMessage="1" sqref="J45">
      <formula1>$B$110:$B$157</formula1>
    </dataValidation>
    <dataValidation type="list" allowBlank="1" showInputMessage="1" showErrorMessage="1" sqref="D41">
      <formula1>$D$110:$D$112</formula1>
    </dataValidation>
  </dataValidations>
  <printOptions/>
  <pageMargins left="0.7" right="0.7" top="0.75" bottom="0.75" header="0.3" footer="0.3"/>
  <pageSetup fitToHeight="0" fitToWidth="1" horizontalDpi="600" verticalDpi="600" orientation="landscape" paperSize="9" scale="5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住宅確保要配慮者あんしん居住推進事業実施支援室</dc:creator>
  <cp:keywords/>
  <dc:description/>
  <cp:lastModifiedBy>urlk</cp:lastModifiedBy>
  <cp:lastPrinted>2016-02-23T01:57:35Z</cp:lastPrinted>
  <dcterms:created xsi:type="dcterms:W3CDTF">2015-10-16T03:21:12Z</dcterms:created>
  <dcterms:modified xsi:type="dcterms:W3CDTF">2017-01-05T07:18:15Z</dcterms:modified>
  <cp:category/>
  <cp:version/>
  <cp:contentType/>
  <cp:contentStatus/>
</cp:coreProperties>
</file>